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C:\Users\gonza\Desktop\Tribunal de Honor\Tabla 7 febrero 2022\"/>
    </mc:Choice>
  </mc:AlternateContent>
  <xr:revisionPtr revIDLastSave="0" documentId="8_{B27AC1D8-71A2-4AA0-A56C-16F0595697E2}" xr6:coauthVersionLast="47" xr6:coauthVersionMax="47" xr10:uidLastSave="{00000000-0000-0000-0000-000000000000}"/>
  <workbookProtection workbookPassword="CA25" lockStructure="1"/>
  <bookViews>
    <workbookView xWindow="-120" yWindow="-120" windowWidth="20730" windowHeight="11160" tabRatio="1000" activeTab="3" xr2:uid="{00000000-000D-0000-FFFF-FFFF00000000}"/>
  </bookViews>
  <sheets>
    <sheet name="Matriz para vaciar" sheetId="4" state="hidden" r:id="rId1"/>
    <sheet name="Resumen Analítico Rodeo" sheetId="36" state="hidden" r:id="rId2"/>
    <sheet name="Retroalimentación" sheetId="33" state="hidden" r:id="rId3"/>
    <sheet name="Portada" sheetId="12" r:id="rId4"/>
    <sheet name="1.-Ganado" sheetId="16" r:id="rId5"/>
    <sheet name="2.-Desempeño Jurado" sheetId="2" r:id="rId6"/>
    <sheet name="3.- Observaciones Jurado" sheetId="34" r:id="rId7"/>
    <sheet name="Clasificación" sheetId="6" state="hidden" r:id="rId8"/>
    <sheet name="Hoja1" sheetId="35" state="hidden" r:id="rId9"/>
    <sheet name="4.-Informe Disciplinario" sheetId="8" r:id="rId10"/>
    <sheet name="5.- Observaciones Generales" sheetId="18" r:id="rId11"/>
    <sheet name="6.-Generalidades" sheetId="13" r:id="rId12"/>
    <sheet name="7.-Informe de Accidentes" sheetId="19" r:id="rId13"/>
    <sheet name="8.-Reclamos o Sugerencias" sheetId="15" r:id="rId14"/>
    <sheet name="9.-Anexo Veterinario" sheetId="14" r:id="rId15"/>
    <sheet name="Listas Desplegables" sheetId="5" state="hidden" r:id="rId16"/>
    <sheet name="Hoja3" sheetId="3" state="hidden"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34" l="1"/>
  <c r="L2" i="2"/>
  <c r="H9" i="2" l="1"/>
  <c r="H8" i="2"/>
  <c r="H7" i="2"/>
  <c r="C9" i="33" l="1"/>
  <c r="C6" i="4" l="1"/>
  <c r="E6" i="4"/>
  <c r="D5" i="4"/>
  <c r="B11" i="36"/>
  <c r="I5" i="36"/>
  <c r="I4" i="36"/>
  <c r="I3" i="36"/>
  <c r="D5" i="36"/>
  <c r="D4" i="36"/>
  <c r="D3" i="36"/>
  <c r="E11" i="36"/>
  <c r="G11" i="36"/>
  <c r="M37" i="36"/>
  <c r="L12" i="36"/>
  <c r="L13" i="36"/>
  <c r="L14" i="36"/>
  <c r="L15" i="36"/>
  <c r="L16" i="36"/>
  <c r="L17" i="36"/>
  <c r="L18" i="36"/>
  <c r="L19" i="36"/>
  <c r="L20" i="36"/>
  <c r="L21" i="36"/>
  <c r="J12" i="36"/>
  <c r="J13" i="36"/>
  <c r="J14" i="36"/>
  <c r="J15" i="36"/>
  <c r="J16" i="36"/>
  <c r="J17" i="36"/>
  <c r="J18" i="36"/>
  <c r="J19" i="36"/>
  <c r="J20" i="36"/>
  <c r="J21" i="36"/>
  <c r="J11" i="36"/>
  <c r="L11" i="36"/>
  <c r="C12" i="36"/>
  <c r="M27" i="36"/>
  <c r="G14" i="4" s="1"/>
  <c r="K31" i="36"/>
  <c r="K32" i="36"/>
  <c r="K33" i="36"/>
  <c r="K34" i="36"/>
  <c r="K30" i="36"/>
  <c r="F30" i="36"/>
  <c r="F14" i="4" s="1"/>
  <c r="D30" i="36"/>
  <c r="E14" i="4" s="1"/>
  <c r="G12" i="36"/>
  <c r="G13" i="36"/>
  <c r="G14" i="36"/>
  <c r="G15" i="36"/>
  <c r="G16" i="36"/>
  <c r="G17" i="36"/>
  <c r="G18" i="36"/>
  <c r="G19" i="36"/>
  <c r="G20" i="36"/>
  <c r="G21" i="36"/>
  <c r="E12" i="36"/>
  <c r="E13" i="36"/>
  <c r="E14" i="36"/>
  <c r="E15" i="36"/>
  <c r="E16" i="36"/>
  <c r="E17" i="36"/>
  <c r="E18" i="36"/>
  <c r="E19" i="36"/>
  <c r="E20" i="36"/>
  <c r="E21" i="36"/>
  <c r="D31" i="36"/>
  <c r="B12" i="36"/>
  <c r="D12" i="36"/>
  <c r="C13" i="36"/>
  <c r="D13" i="36"/>
  <c r="C14" i="36"/>
  <c r="D14" i="36"/>
  <c r="C15" i="36"/>
  <c r="D15" i="36"/>
  <c r="C16" i="36"/>
  <c r="D16" i="36"/>
  <c r="C17" i="36"/>
  <c r="D17" i="36"/>
  <c r="C18" i="36"/>
  <c r="D18" i="36"/>
  <c r="C19" i="36"/>
  <c r="D19" i="36"/>
  <c r="C20" i="36"/>
  <c r="D20" i="36"/>
  <c r="C21" i="36"/>
  <c r="D21" i="36"/>
  <c r="D11" i="36"/>
  <c r="C11" i="36"/>
  <c r="B21" i="36"/>
  <c r="B20" i="36"/>
  <c r="B19" i="36"/>
  <c r="B18" i="36"/>
  <c r="B17" i="36"/>
  <c r="B16" i="36"/>
  <c r="B15" i="36"/>
  <c r="B14" i="36"/>
  <c r="B13" i="36"/>
  <c r="O24" i="2"/>
  <c r="O25" i="2" s="1"/>
  <c r="O31" i="2"/>
  <c r="O32" i="2" s="1"/>
  <c r="N24" i="2"/>
  <c r="N25" i="2" s="1"/>
  <c r="N31" i="2"/>
  <c r="N32" i="2" s="1"/>
  <c r="L24" i="2"/>
  <c r="L25" i="2" s="1"/>
  <c r="L31" i="2"/>
  <c r="L32" i="2" s="1"/>
  <c r="M24" i="2"/>
  <c r="M25" i="2" s="1"/>
  <c r="M31" i="2"/>
  <c r="M32" i="2" s="1"/>
  <c r="N5" i="4"/>
  <c r="N4" i="4"/>
  <c r="J4" i="4"/>
  <c r="I4" i="4"/>
  <c r="H4" i="4"/>
  <c r="G4" i="4"/>
  <c r="F4" i="4"/>
  <c r="O5" i="4"/>
  <c r="P5" i="4"/>
  <c r="Q5" i="4"/>
  <c r="R5" i="4"/>
  <c r="O6" i="4"/>
  <c r="P6" i="4"/>
  <c r="Q6" i="4"/>
  <c r="R6" i="4"/>
  <c r="O7" i="4"/>
  <c r="P7" i="4"/>
  <c r="Q7" i="4"/>
  <c r="R7" i="4"/>
  <c r="S7" i="4"/>
  <c r="U7" i="4" s="1"/>
  <c r="R4" i="4"/>
  <c r="Q4" i="4"/>
  <c r="P4" i="4"/>
  <c r="O4" i="4"/>
  <c r="N6" i="4"/>
  <c r="N7" i="4"/>
  <c r="K7" i="4"/>
  <c r="M7" i="4" s="1"/>
  <c r="G5" i="4"/>
  <c r="H5" i="4"/>
  <c r="I5" i="4"/>
  <c r="J5" i="4"/>
  <c r="G6" i="4"/>
  <c r="H6" i="4"/>
  <c r="I6" i="4"/>
  <c r="J6" i="4"/>
  <c r="G7" i="4"/>
  <c r="H7" i="4"/>
  <c r="I7" i="4"/>
  <c r="J7" i="4"/>
  <c r="F5" i="4"/>
  <c r="F6" i="4"/>
  <c r="F7" i="4"/>
  <c r="B5" i="4"/>
  <c r="B6" i="4"/>
  <c r="B7" i="4"/>
  <c r="B4" i="4"/>
  <c r="C5" i="4"/>
  <c r="D6" i="4"/>
  <c r="C7" i="4"/>
  <c r="E7" i="4"/>
  <c r="D4" i="4"/>
  <c r="C4" i="4"/>
  <c r="G10" i="15"/>
  <c r="G13" i="33"/>
  <c r="G109" i="33"/>
  <c r="G108" i="33"/>
  <c r="G107" i="33"/>
  <c r="G106" i="33"/>
  <c r="G104" i="33"/>
  <c r="G103" i="33"/>
  <c r="G102" i="33"/>
  <c r="G101" i="33"/>
  <c r="E109" i="33"/>
  <c r="E108" i="33"/>
  <c r="E107" i="33"/>
  <c r="E106" i="33"/>
  <c r="E104" i="33"/>
  <c r="E103" i="33"/>
  <c r="E102" i="33"/>
  <c r="E101" i="33"/>
  <c r="D109" i="33"/>
  <c r="D108" i="33"/>
  <c r="D107" i="33"/>
  <c r="D106" i="33"/>
  <c r="D105" i="33"/>
  <c r="D104" i="33"/>
  <c r="D103" i="33"/>
  <c r="D102" i="33"/>
  <c r="D101" i="33"/>
  <c r="D100" i="33"/>
  <c r="V8" i="16"/>
  <c r="C10" i="33"/>
  <c r="G10" i="33"/>
  <c r="G9" i="33"/>
  <c r="F13" i="33"/>
  <c r="O39" i="2"/>
  <c r="G9" i="15"/>
  <c r="G8" i="15"/>
  <c r="D9" i="15"/>
  <c r="D10" i="15"/>
  <c r="D8" i="15"/>
  <c r="P12" i="16"/>
  <c r="E10" i="16"/>
  <c r="E11" i="16"/>
  <c r="P11" i="16"/>
  <c r="P10" i="16"/>
  <c r="E12" i="16"/>
  <c r="B7" i="15"/>
  <c r="E10" i="15"/>
  <c r="E9" i="15"/>
  <c r="E8" i="15"/>
  <c r="E7" i="15"/>
  <c r="B10" i="15"/>
  <c r="B9" i="15"/>
  <c r="B8" i="15"/>
  <c r="P3" i="13"/>
  <c r="M3" i="19"/>
  <c r="J3" i="14"/>
  <c r="M3" i="8"/>
  <c r="M3" i="18"/>
  <c r="L3" i="15"/>
  <c r="I18" i="36" l="1"/>
  <c r="L39" i="2"/>
  <c r="E105" i="33" s="1"/>
  <c r="S4" i="4"/>
  <c r="U4" i="4" s="1"/>
  <c r="I14" i="36"/>
  <c r="D27" i="36"/>
  <c r="E5" i="4"/>
  <c r="T5" i="4"/>
  <c r="M35" i="2"/>
  <c r="M39" i="2"/>
  <c r="S5" i="4"/>
  <c r="U5" i="4" s="1"/>
  <c r="L35" i="2"/>
  <c r="C14" i="33" s="1"/>
  <c r="T4" i="4"/>
  <c r="N39" i="2"/>
  <c r="N35" i="2"/>
  <c r="T6" i="4"/>
  <c r="S6" i="4"/>
  <c r="U6" i="4" s="1"/>
  <c r="O35" i="2"/>
  <c r="T7" i="4"/>
  <c r="L38" i="2"/>
  <c r="K20" i="33" s="1"/>
  <c r="C20" i="33" s="1"/>
  <c r="A21" i="33" s="1"/>
  <c r="O38" i="2"/>
  <c r="K4" i="4"/>
  <c r="M4" i="4" s="1"/>
  <c r="N38" i="2"/>
  <c r="K6" i="4"/>
  <c r="M6" i="4" s="1"/>
  <c r="M38" i="2"/>
  <c r="K5" i="4"/>
  <c r="M5" i="4" s="1"/>
  <c r="L5" i="4"/>
  <c r="M34" i="2"/>
  <c r="M36" i="2"/>
  <c r="N34" i="2"/>
  <c r="N36" i="2"/>
  <c r="L6" i="4"/>
  <c r="O36" i="2"/>
  <c r="O34" i="2"/>
  <c r="L7" i="4"/>
  <c r="L36" i="2"/>
  <c r="L34" i="2"/>
  <c r="G100" i="33" s="1"/>
  <c r="L4" i="4"/>
  <c r="D7" i="4"/>
  <c r="E4" i="4"/>
  <c r="I20" i="36"/>
  <c r="I16" i="36"/>
  <c r="I21" i="36"/>
  <c r="I17" i="36"/>
  <c r="I13" i="36"/>
  <c r="I19" i="36"/>
  <c r="I15" i="36"/>
  <c r="I12" i="36"/>
  <c r="G23" i="36"/>
  <c r="C14" i="4" s="1"/>
  <c r="E23" i="36"/>
  <c r="B14" i="4" s="1"/>
  <c r="I11" i="36"/>
  <c r="K23" i="33" l="1"/>
  <c r="C23" i="33" s="1"/>
  <c r="A24" i="33" s="1"/>
  <c r="E100" i="33"/>
  <c r="G105" i="33"/>
  <c r="G112" i="33" s="1"/>
  <c r="O37" i="2"/>
  <c r="W7" i="4" s="1"/>
  <c r="V7" i="4"/>
  <c r="M37" i="2"/>
  <c r="W5" i="4" s="1"/>
  <c r="V5" i="4"/>
  <c r="V6" i="4"/>
  <c r="N37" i="2"/>
  <c r="W6" i="4" s="1"/>
  <c r="F14" i="33"/>
  <c r="L37" i="2"/>
  <c r="V4" i="4"/>
  <c r="I23" i="36"/>
  <c r="D14" i="4" s="1"/>
  <c r="W4" i="4" l="1"/>
  <c r="C13" i="33"/>
  <c r="A65" i="33" l="1"/>
  <c r="C15" i="33"/>
  <c r="C16" i="33" s="1"/>
  <c r="A72" i="33"/>
  <c r="B72" i="33" s="1"/>
  <c r="A68" i="33" l="1"/>
  <c r="B65"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Casa</author>
  </authors>
  <commentList>
    <comment ref="B12" authorId="0" shapeId="0" xr:uid="{00000000-0006-0000-0D00-000001000000}">
      <text>
        <r>
          <rPr>
            <sz val="9"/>
            <color indexed="81"/>
            <rFont val="Tahoma"/>
            <family val="2"/>
          </rPr>
          <t xml:space="preserve">Para realizar un punto aparte dentro del cuadro aprente la tecla </t>
        </r>
        <r>
          <rPr>
            <b/>
            <sz val="9"/>
            <color indexed="81"/>
            <rFont val="Tahoma"/>
            <family val="2"/>
          </rPr>
          <t>Alt más Enter</t>
        </r>
      </text>
    </comment>
  </commentList>
</comments>
</file>

<file path=xl/sharedStrings.xml><?xml version="1.0" encoding="utf-8"?>
<sst xmlns="http://schemas.openxmlformats.org/spreadsheetml/2006/main" count="521" uniqueCount="349">
  <si>
    <t>CÓDIGO:</t>
  </si>
  <si>
    <t>VERSIÓN:</t>
  </si>
  <si>
    <t>FECHA:</t>
  </si>
  <si>
    <t>PÁGINA</t>
  </si>
  <si>
    <t>%</t>
  </si>
  <si>
    <t>Fecha:</t>
  </si>
  <si>
    <t>Nombre del Evaluador:</t>
  </si>
  <si>
    <t>Responsabilidad</t>
  </si>
  <si>
    <t xml:space="preserve">Compromiso </t>
  </si>
  <si>
    <t xml:space="preserve">Autocrítica </t>
  </si>
  <si>
    <t>Autocontrol y tolerancia</t>
  </si>
  <si>
    <t>Sabe sobrellevar situaciones conflictivas, superándolas adecuadamente.</t>
  </si>
  <si>
    <t>Jura en el Apiñadero</t>
  </si>
  <si>
    <t>Jura de la Postura</t>
  </si>
  <si>
    <t xml:space="preserve">Jura de la Detención en la atajada </t>
  </si>
  <si>
    <t>Jura del Movimiento a la Rienda</t>
  </si>
  <si>
    <t>Conocimiento del Reglamento</t>
  </si>
  <si>
    <t xml:space="preserve">Adaptabilidad </t>
  </si>
  <si>
    <t>ASPECTOS TÉCNICOS</t>
  </si>
  <si>
    <t>Nombre del Jurado:</t>
  </si>
  <si>
    <t>CLASIFICACIÓN</t>
  </si>
  <si>
    <t>Tabla de Listas despegables</t>
  </si>
  <si>
    <t>N/A</t>
  </si>
  <si>
    <t>OPTIMO</t>
  </si>
  <si>
    <t>POR MEJORAR</t>
  </si>
  <si>
    <t>80&gt;=</t>
  </si>
  <si>
    <t>50-79</t>
  </si>
  <si>
    <t>30-49</t>
  </si>
  <si>
    <t>BAJO LO ESPERADO</t>
  </si>
  <si>
    <t>SIN DOMINIO O DEFICIENTE</t>
  </si>
  <si>
    <t>0-29</t>
  </si>
  <si>
    <t>Demuestra rigor en el ejercicio de sus funciones</t>
  </si>
  <si>
    <t>Se ajusta a las circunstancias propias del Rodeo que está jurando.</t>
  </si>
  <si>
    <t>NOMBRE JURADO</t>
  </si>
  <si>
    <t>NOMBRE EVALUADOR</t>
  </si>
  <si>
    <t>FECHA</t>
  </si>
  <si>
    <t>TOTAL</t>
  </si>
  <si>
    <t>NUMÉRICA</t>
  </si>
  <si>
    <t>SUB-TOTAL 1:</t>
  </si>
  <si>
    <t>DESCRIPCIÓN RETROALIMENTACIÓN</t>
  </si>
  <si>
    <t>CALIFICACIÓN:</t>
  </si>
  <si>
    <t>SUB-TOTAL 2:</t>
  </si>
  <si>
    <t>V1</t>
  </si>
  <si>
    <t>V2</t>
  </si>
  <si>
    <t>V3</t>
  </si>
  <si>
    <t>V4</t>
  </si>
  <si>
    <t>V5</t>
  </si>
  <si>
    <t>AT1</t>
  </si>
  <si>
    <t>AT2</t>
  </si>
  <si>
    <t>AT3</t>
  </si>
  <si>
    <t>AT4</t>
  </si>
  <si>
    <t>AT5</t>
  </si>
  <si>
    <t>Para la Fórmula</t>
  </si>
  <si>
    <t>Menor a 5</t>
  </si>
  <si>
    <t>&lt;5</t>
  </si>
  <si>
    <t>Mayor a 5</t>
  </si>
  <si>
    <t>&gt;5</t>
  </si>
  <si>
    <t>Mayor a 10</t>
  </si>
  <si>
    <t>&gt;10</t>
  </si>
  <si>
    <t>Mayor a 15</t>
  </si>
  <si>
    <t>&gt;15</t>
  </si>
  <si>
    <t>Mayor a 20</t>
  </si>
  <si>
    <t>&gt;20</t>
  </si>
  <si>
    <t>Calificación</t>
  </si>
  <si>
    <t>CLASIFICACIÓN DESCRIPTIVA DE VALORES Y ASPECTOS TÉCNICOS</t>
  </si>
  <si>
    <r>
      <rPr>
        <sz val="12"/>
        <color indexed="8"/>
        <rFont val="Calibri"/>
        <family val="2"/>
      </rPr>
      <t>El 80% de los 25 puntos de este ítem representa un Total de 20 puntos</t>
    </r>
    <r>
      <rPr>
        <b/>
        <sz val="12"/>
        <color indexed="8"/>
        <rFont val="Calibri"/>
        <family val="2"/>
      </rPr>
      <t xml:space="preserve"> /ASPECTOS TÉCNICOS</t>
    </r>
  </si>
  <si>
    <t>Dominio Débil</t>
  </si>
  <si>
    <t>Dominio Parcial</t>
  </si>
  <si>
    <t>Dominio Regular o en vía de desarrollo</t>
  </si>
  <si>
    <t>Dominio Total</t>
  </si>
  <si>
    <t>Dominio Sobresaliente</t>
  </si>
  <si>
    <t>VALORES (total numérico)</t>
  </si>
  <si>
    <t>Puntos</t>
  </si>
  <si>
    <t>20% Ponderación (puntos)</t>
  </si>
  <si>
    <t>80% Ponderación (puntos)</t>
  </si>
  <si>
    <t>CLASIFICACIÓN V</t>
  </si>
  <si>
    <t>CLASIFICACIÓN AT</t>
  </si>
  <si>
    <t>No aplica / No observable</t>
  </si>
  <si>
    <t>CALIFICACIÓN POR ÍTEM</t>
  </si>
  <si>
    <t>NUMÉRICO</t>
  </si>
  <si>
    <t>CUALITATIVO</t>
  </si>
  <si>
    <t>CRITERIO CLASIFICACIÓN</t>
  </si>
  <si>
    <t>CLASIFICACIÓN:</t>
  </si>
  <si>
    <t>IDENTIFICACIÓN DEL RODEO</t>
  </si>
  <si>
    <t>IDENTIFICACIÓN DEL EQUIPO DE TRABAJO</t>
  </si>
  <si>
    <t>1er animal</t>
  </si>
  <si>
    <t>2do animal</t>
  </si>
  <si>
    <t>3er animal</t>
  </si>
  <si>
    <t>4to animal</t>
  </si>
  <si>
    <t>Serie</t>
  </si>
  <si>
    <t>Hora de inicio</t>
  </si>
  <si>
    <t>Nº de colleras</t>
  </si>
  <si>
    <t>Peso mín</t>
  </si>
  <si>
    <t>Peso Máx</t>
  </si>
  <si>
    <t>Cantidad de Ganado</t>
  </si>
  <si>
    <t>Cantidad de Ganado bajo peso</t>
  </si>
  <si>
    <t>Club o Asociación organizadora</t>
  </si>
  <si>
    <t>Delegado oficial del Rodeo</t>
  </si>
  <si>
    <t>Jurado</t>
  </si>
  <si>
    <t>:</t>
  </si>
  <si>
    <t>Fecha del Rodeo</t>
  </si>
  <si>
    <t>GJ.P.01.R02</t>
  </si>
  <si>
    <t>TABLA DE REGISTRO</t>
  </si>
  <si>
    <t>Tipo</t>
  </si>
  <si>
    <t>Calidad</t>
  </si>
  <si>
    <t>GANADO</t>
  </si>
  <si>
    <t>FECHA DE RECEPCIÓN:</t>
  </si>
  <si>
    <t>GENERALIDADES</t>
  </si>
  <si>
    <t>RECLAMOS O SUGERENCIAS</t>
  </si>
  <si>
    <t>ANEXO VETERINARIO</t>
  </si>
  <si>
    <t>OBSERVACIONES DEL DELEGADO (opcional)</t>
  </si>
  <si>
    <t>N°:</t>
  </si>
  <si>
    <t>Secretario y Nº de socio</t>
  </si>
  <si>
    <t>IDENTIFICACIÓN DE COLLERAS INVITADAS</t>
  </si>
  <si>
    <t>CLUB O ASOCIACIÓN</t>
  </si>
  <si>
    <t>N°</t>
  </si>
  <si>
    <t>NOMBRE</t>
  </si>
  <si>
    <t>RUT</t>
  </si>
  <si>
    <t>N° SOCIO</t>
  </si>
  <si>
    <t>DESCRIPCIÓN DEL ACCIDENTE</t>
  </si>
  <si>
    <t>NOMBRE DE LAS COLLERA</t>
  </si>
  <si>
    <t>Nota:</t>
  </si>
  <si>
    <r>
      <t xml:space="preserve">CERTIFICACIÓN DEL CLUB ORGANIZADOR DEL RODEO
</t>
    </r>
    <r>
      <rPr>
        <i/>
        <sz val="14"/>
        <color indexed="8"/>
        <rFont val="Arial Narrow"/>
        <family val="2"/>
      </rPr>
      <t>(escriba una "X" donde corresponda)</t>
    </r>
  </si>
  <si>
    <t>DATOS DEL CONTACTO VETERINARIO O PERSONAL A CARGO</t>
  </si>
  <si>
    <t>NOMBRE Y APELLIDO</t>
  </si>
  <si>
    <t>CORREO ELECTRÓNICO</t>
  </si>
  <si>
    <t>TELÉFONO</t>
  </si>
  <si>
    <t>INFORME DE DISCIPLINA</t>
  </si>
  <si>
    <t>El Rodeo es realizado en la medialuna de la Comuna</t>
  </si>
  <si>
    <t>Informar cualquier accidente que ocurra en el Rodeo, ya sea en el público, a trabajadores u organizadores, jinetes, etc. Esto permitirá tener conocimiento oportúno en caso de tener que aplicar algún procedimiento.</t>
  </si>
  <si>
    <t>REGISTRE NOMBRE DE LA PERSONA QUE REALIZA EL RECLAMO O SUGERENCIA</t>
  </si>
  <si>
    <t>El Club ejecuta Proyecto de Vinculación con la comunidad</t>
  </si>
  <si>
    <t>Indique la cantidad de público asistente en la serie de Campeones:</t>
  </si>
  <si>
    <r>
      <t xml:space="preserve">INFORME DEL RODEO
</t>
    </r>
    <r>
      <rPr>
        <sz val="20"/>
        <color indexed="8"/>
        <rFont val="Calibri"/>
        <family val="2"/>
      </rPr>
      <t>Delegado Oficial</t>
    </r>
  </si>
  <si>
    <t>OBSERVACIONES GENERALES DEL RODEO</t>
  </si>
  <si>
    <r>
      <t xml:space="preserve">OBSERVACIONES DEL RODEO </t>
    </r>
    <r>
      <rPr>
        <sz val="14"/>
        <color indexed="8"/>
        <rFont val="Arial Narrow"/>
        <family val="2"/>
      </rPr>
      <t>(</t>
    </r>
    <r>
      <rPr>
        <i/>
        <sz val="14"/>
        <color indexed="8"/>
        <rFont val="Arial Narrow"/>
        <family val="2"/>
      </rPr>
      <t>realizar registro detallando el tema, por ejemplo, Estado del Recinto deportivo: Buenas condiciones)</t>
    </r>
  </si>
  <si>
    <t>INFORME DE ACCIDENTES</t>
  </si>
  <si>
    <t>DATOS DEL CONTACTO PARAMÉDICO</t>
  </si>
  <si>
    <t>No posee las competencias en esta materia, por lo que no cumple con parte elemental de los requisitos mínimos solicitados para ejercer el cargo de forma eficaz.
Se le sugiere capacitación y perfeccionamiento personal para obtener un óptimo desempeño.
Como FEROCHI le ofrecemos inscribirse en el programa de formación de Jurado en el Aula Virtual para que desarrolle las habilidades técnicas que requiere el cargo. En el caso de los valores asociados al mismo, conozca su descripción en el Aula Virtual y practíquelos (www.ferochi.cl/programas-de-formacion/)</t>
  </si>
  <si>
    <t>NO</t>
  </si>
  <si>
    <t>SI</t>
  </si>
  <si>
    <t>ACCIDENTADOS</t>
  </si>
  <si>
    <t>Sombra para el ganado en los corrales</t>
  </si>
  <si>
    <t>Agua para el ganado en los corrales</t>
  </si>
  <si>
    <t>Comida para el ganai en los corrales</t>
  </si>
  <si>
    <t>Sombra para equinos</t>
  </si>
  <si>
    <t>Agua para equinos</t>
  </si>
  <si>
    <t>Comida para equinos</t>
  </si>
  <si>
    <t>SI / NO</t>
  </si>
  <si>
    <t>CANTIDAD</t>
  </si>
  <si>
    <t>MOTIVO</t>
  </si>
  <si>
    <t>EQUINOS</t>
  </si>
  <si>
    <t>EN CASO QUE EXISTAN LESIONES EN LOS ANIMALES, INDIQUE CANTIDAD Y MOTIVO:</t>
  </si>
  <si>
    <t>BOVINOS</t>
  </si>
  <si>
    <t>NOMBRE Y APELLIDOS</t>
  </si>
  <si>
    <t>CANTIDAD DE PÚBLICO EN SERIE DE CAMPEONES</t>
  </si>
  <si>
    <r>
      <t xml:space="preserve">CARTILLA OFICIAL DEL DELEGADO
</t>
    </r>
    <r>
      <rPr>
        <sz val="18"/>
        <color indexed="8"/>
        <rFont val="Calibri"/>
        <family val="2"/>
      </rPr>
      <t>Ganado</t>
    </r>
  </si>
  <si>
    <t>Secretario y nº de socio</t>
  </si>
  <si>
    <t>INFORME DE RETROALIMENTACIÓN INMEDIATA</t>
  </si>
  <si>
    <t>Página 4 de 9</t>
  </si>
  <si>
    <t>Página 1 de 9</t>
  </si>
  <si>
    <t>Instrucciones para imprimir este documento:</t>
  </si>
  <si>
    <t>Mayor o igual a 80%</t>
  </si>
  <si>
    <t>CALIFICACIÓN</t>
  </si>
  <si>
    <t>Entre 30-49%</t>
  </si>
  <si>
    <t>Entre 50-79%</t>
  </si>
  <si>
    <t>Entre 0-29%</t>
  </si>
  <si>
    <t>ÓPTIMO</t>
  </si>
  <si>
    <t>Aplica correctamente el Reglamento Deportivo en dicha zona</t>
  </si>
  <si>
    <t>La apreciación de las atajadas es correcta y uniforme a lo largo de todo el Rodeo.</t>
  </si>
  <si>
    <t>DESEMPEÑO GENERAL</t>
  </si>
  <si>
    <t>DESEMPEÑO POR CONDUCTAS</t>
  </si>
  <si>
    <t>Dominio parcial</t>
  </si>
  <si>
    <t>DESCRIPCIÓN</t>
  </si>
  <si>
    <t>No domina el reglamento</t>
  </si>
  <si>
    <t>Tiene conocimiento del reglamento</t>
  </si>
  <si>
    <t>Da claras señales que domina el rol, asumiendo un comportamiento general apropiado y acorde a lo que exige la organización, mostrando un desempeño óptimo y equilibrado. No obstante, se le sugiere seguir reforzando su aprendizaje mediante análisis y seguimiento de su Evaluación de Retroalimentación y estar en constante capacitación, utilizando los recursos que ofrece el Aula Virtual de la organización.</t>
  </si>
  <si>
    <t>Jura en la Zona de Postura</t>
  </si>
  <si>
    <t>Argumentación:</t>
  </si>
  <si>
    <t>ESCALA DE EVALUACIÓN DEL DESEMPEÑO</t>
  </si>
  <si>
    <t>SEGÚN SU CALIFICACIÓN Y CLASIFICACIÓN GENERAL, VALORES Y ASPECTOS TÉCNICOS, OBSERVE LA ESCALA DE EVALUACIÓN PARA UBICAR SU RESULTADO Y TRABAJE EN EL MANTENIMIENTO, MEJORA O REFORZAMIENTO CONTINUO DE SU DESEMPEÑO:</t>
  </si>
  <si>
    <t>Jura de la detención en la atajada</t>
  </si>
  <si>
    <t>PUNTAJE OBTENIDO:</t>
  </si>
  <si>
    <t>CONCEPTUAL</t>
  </si>
  <si>
    <t>DESCRIPCIÓN DEL CONCEPTO</t>
  </si>
  <si>
    <t>Conocimiento del Trabajo</t>
  </si>
  <si>
    <t>CRITERIO CONSIDERADO:</t>
  </si>
  <si>
    <t>Sabe poco del trabajo</t>
  </si>
  <si>
    <t>Sabe parte del trabajo. Necesita capacitación</t>
  </si>
  <si>
    <t>Sabe suficiente del Trabajo</t>
  </si>
  <si>
    <t>Sabe lo necesario</t>
  </si>
  <si>
    <t>Sabe todo lo necesario y no cesa de aumentar sus conocimientos</t>
  </si>
  <si>
    <t>Puntaje</t>
  </si>
  <si>
    <t>0-5</t>
  </si>
  <si>
    <t>(11-15)</t>
  </si>
  <si>
    <t>(6-10)</t>
  </si>
  <si>
    <t>(16-20)</t>
  </si>
  <si>
    <t>(21-25)</t>
  </si>
  <si>
    <t>(Entendiendo por Nivel de dominio y cumplimiento : 1=Débil / 2= Parcial / 3= Regular o en vías de desarrollo / 4= Dominio Total o necesario / 5= Sobresaliente / NA= No aplica)</t>
  </si>
  <si>
    <t>Posee un comportamiento aún con deficiencias que deben ser mejoradas a través del autoaprendizaje, capacitación y práctica.
Se le sugiere entrenarse mediante el Programa de Formación que ofrece la organización, inscribiéndose en los cursos de Capacitación de nuestra Aula Virtual (www.ferochi.cl/programas-de-formacion/)</t>
  </si>
  <si>
    <t>Muestra un comportamiento con señales conductuales que se clasifican en vias de desarrollo, ya que posee algunas bases de conocimiento pero su aplicación presenta deficiencias. Por lo cual, se le sugiere identificar mediante los resultados parciales y mensuales de la Evaluación de Desempeño y Retroalimentación cuáles son aquellas habilidades que debe reforzar a través del autoaprendizaje y capacitación, y si éstas se encuentran dentro de los cursos que ofrece el área inscribirse a estos en el Aula Virtual para reforzarlas.</t>
  </si>
  <si>
    <r>
      <t xml:space="preserve">Destaca por su buen desempeño, mostrando un comportamiento general de calidad, y que como organización esperamos sea permanente y equilibrado en cada Rodeo, pudiendo </t>
    </r>
    <r>
      <rPr>
        <b/>
        <sz val="11"/>
        <color indexed="8"/>
        <rFont val="Calibri"/>
        <family val="2"/>
      </rPr>
      <t>adaptarse</t>
    </r>
    <r>
      <rPr>
        <sz val="11"/>
        <color theme="1"/>
        <rFont val="Calibri"/>
        <family val="2"/>
        <scheme val="minor"/>
      </rPr>
      <t xml:space="preserve"> correctamente a las características físicas del recinto deportivo y de la competencia en general, cualidad que es de gran ayuda a la hora de desarrollar una labor acorde a la circunstancias.
Felicidades y a continuar con aquel desempeño con el que queremos destacar.</t>
    </r>
  </si>
  <si>
    <t>http://ferochi.cl/programas-de-formacion/</t>
  </si>
  <si>
    <t>CÓDIGO</t>
  </si>
  <si>
    <t>VERSIÓN</t>
  </si>
  <si>
    <t>Registre el peso (Kg), Cantidad de ganado dispuesto y cantidad de ganado bajo peso en formato número (ej. Cantidad bajo peso: 3).</t>
  </si>
  <si>
    <t>Instrucciones para completar Cartilla oficial del Delegado:</t>
  </si>
  <si>
    <t>Envíe su cartilla al correo: cartilladelegado@ferochi.cl (plazo de 3 días hábiles)</t>
  </si>
  <si>
    <t>N° Jurado</t>
  </si>
  <si>
    <t>Nombre y Apellidos</t>
  </si>
  <si>
    <t>CONTROL DEL DESEMPEÑO DEL JURADO</t>
  </si>
  <si>
    <t>N° JURADO</t>
  </si>
  <si>
    <t>Total numérico de Valores</t>
  </si>
  <si>
    <t>Total numérico de Aspectos Técnicos</t>
  </si>
  <si>
    <t>Cantidad obtenida: Función buscarh</t>
  </si>
  <si>
    <t>Club o Asociación organizadora:</t>
  </si>
  <si>
    <t>Estrategia de Mejora</t>
  </si>
  <si>
    <t>Se refuerza su comportamiento a través del comentario del informe que destaca su buen desempeño y lo invita a mantener esa actitud.</t>
  </si>
  <si>
    <t>Llamado telefónico</t>
  </si>
  <si>
    <t>Visite el Aula Virtual y refuerce su conocimiento</t>
  </si>
  <si>
    <t>Comportamientos irregulares en relación a las competencias o conductas del buen desemepeño que requiere el puesto de trabajo, que se encuentran en vías de desarrollo y que necesitan mejora.</t>
  </si>
  <si>
    <t>INSTRUCCIONES</t>
  </si>
  <si>
    <t>Califique entre 1 a 5, según corresponda, el nivel de cumplimiento del Comportamiento esperado por cada Jurado</t>
  </si>
  <si>
    <t>Responda SI o NO en la casilla que corresponda:</t>
  </si>
  <si>
    <t>¿Se realizó MOVIMIENTO A LA RIENDA en el Rodeo?</t>
  </si>
  <si>
    <t>Comportamientos relacionados a las competencias técnicas y actitudinales que reflejan una alineación absoluta con lo que requiere la Organización.</t>
  </si>
  <si>
    <t>Presencia de comportamientos irregulares asociados a las competencias o conductas de desempeño esperado en el puesto de trabajo y que lo alejan considerablemente de los objetivos de la Organización.</t>
  </si>
  <si>
    <t>Presencia de comportamientos deficientes y que no aportan al buen desempeño en el puesto de trabajo producto del nulo dominio de las competencias Técnicas (aspectos técnicos) y competencias transversales (Actitudinales) evidenciadas.</t>
  </si>
  <si>
    <t>COMPETENCIAS</t>
  </si>
  <si>
    <t>COMPORTAMIENTOS ESPERADOS</t>
  </si>
  <si>
    <t>Mi Resultado</t>
  </si>
  <si>
    <t>Óptimo</t>
  </si>
  <si>
    <t>Gráfico</t>
  </si>
  <si>
    <r>
      <rPr>
        <b/>
        <sz val="12"/>
        <color rgb="FF000000"/>
        <rFont val="Calibri"/>
        <family val="2"/>
        <scheme val="minor"/>
      </rPr>
      <t>COMPETENCIAS TÉCNICAS</t>
    </r>
    <r>
      <rPr>
        <sz val="12"/>
        <color rgb="FF000000"/>
        <rFont val="Calibri"/>
        <family val="2"/>
        <scheme val="minor"/>
      </rPr>
      <t xml:space="preserve">
El 80% de los 25 puntos máximos a obtener:
- JURANDO Movimiento a la Rienda es de 20 puntos
- SIN JURAR Movimiento a la Rienda es de 16
</t>
    </r>
    <r>
      <rPr>
        <b/>
        <sz val="12"/>
        <color rgb="FF000000"/>
        <rFont val="Calibri"/>
        <family val="2"/>
        <scheme val="minor"/>
      </rPr>
      <t>COMPETENCIAS TRANSVERSALES O VALORES Y ACTITUDES</t>
    </r>
    <r>
      <rPr>
        <sz val="12"/>
        <color rgb="FF000000"/>
        <rFont val="Calibri"/>
        <family val="2"/>
        <scheme val="minor"/>
      </rPr>
      <t xml:space="preserve">
Eel 20% de los 25 puntos máximos a obtener:
- Corresponde a 5 puntos
</t>
    </r>
    <r>
      <rPr>
        <b/>
        <sz val="12"/>
        <color rgb="FF000000"/>
        <rFont val="Calibri"/>
        <family val="2"/>
        <scheme val="minor"/>
      </rPr>
      <t>Por ende:</t>
    </r>
    <r>
      <rPr>
        <sz val="12"/>
        <color rgb="FF000000"/>
        <rFont val="Calibri"/>
        <family val="2"/>
        <scheme val="minor"/>
      </rPr>
      <t xml:space="preserve"> El máximo de puntos a obtener agregando la jura de movimiento a la Rienda es de 25 puntos, en el caso contrario corresponde a 21 puntos lo que genera una ponderación distinta (ambos representan un valor de 100% en términos de cálculo de calificación del Desempeño)</t>
    </r>
  </si>
  <si>
    <t>I. RESULTADO DEL DESEMEPEÑO GENERAL</t>
  </si>
  <si>
    <t>II. RESULTADO POR TIPO DE COMPETENCIAS LABORALES</t>
  </si>
  <si>
    <t>III. DETALLE DE LOS RESULTADOS</t>
  </si>
  <si>
    <t>Ponderación Competencias Transversales o Valores</t>
  </si>
  <si>
    <t>Ponderación Competencias Técnicas o Aspectos Técnicos</t>
  </si>
  <si>
    <r>
      <rPr>
        <sz val="16"/>
        <color indexed="8"/>
        <rFont val="Calibri"/>
        <family val="2"/>
      </rPr>
      <t xml:space="preserve">El 20% de los 25 puntos totales de este ítem representa un máximo de 5 puntos </t>
    </r>
    <r>
      <rPr>
        <b/>
        <sz val="16"/>
        <color indexed="8"/>
        <rFont val="Calibri"/>
        <family val="2"/>
      </rPr>
      <t>/ VALORES</t>
    </r>
  </si>
  <si>
    <r>
      <rPr>
        <b/>
        <sz val="16"/>
        <rFont val="Calibri"/>
        <family val="2"/>
        <scheme val="minor"/>
      </rPr>
      <t xml:space="preserve">¿Considera que el desempeño del jurado fue determinante en el resultado del Rodeo? 
</t>
    </r>
    <r>
      <rPr>
        <sz val="16"/>
        <rFont val="Calibri"/>
        <family val="2"/>
        <scheme val="minor"/>
      </rPr>
      <t>(en el caso que la respuesta sea "SI", debe agregar sus comentarios en la hoja de observaciones)</t>
    </r>
  </si>
  <si>
    <t>DESEMPEÑO TÉCNICO</t>
  </si>
  <si>
    <t>VALORES ORGANIZACIONALES</t>
  </si>
  <si>
    <t>INDIQUE SI EL RECINTO CUENTA CON:</t>
  </si>
  <si>
    <t>Página 9 de 9</t>
  </si>
  <si>
    <t>Página 8 de 9</t>
  </si>
  <si>
    <t>Página 7 de 9</t>
  </si>
  <si>
    <t>Página 6 de 9</t>
  </si>
  <si>
    <t>Página 5 de 9</t>
  </si>
  <si>
    <t>.- Al imprimir el documento asegurese de fijarse en la configuración de impresión y configurarla a "IMPRIMIR TODO EL LIBRO".
De ese modo podrán imprimirse las 10 hojas que posee el Informe del Rodeo y evitar desplazarse hoja por hoja para imprimirlo.
Existen 4 Evaluaciones de Desempeño del Jurado en el informe, solo para el caso que se requiera evaluar a más de uno. Completar solo la cantidad que corresponda.</t>
  </si>
  <si>
    <t>GJ.P.01.R03</t>
  </si>
  <si>
    <t>Puntos obtenidos 1:</t>
  </si>
  <si>
    <t>Puntos obtenidos 2:</t>
  </si>
  <si>
    <t>SUMA DE LAS COMPETENCIAS</t>
  </si>
  <si>
    <t>POR COMPETENCIA</t>
  </si>
  <si>
    <t>TIPO DE COMPETENCIAS</t>
  </si>
  <si>
    <t>% A PONDERAR</t>
  </si>
  <si>
    <t>PUNTOS</t>
  </si>
  <si>
    <t>PUNTAJE PONDERADO</t>
  </si>
  <si>
    <t>TOTAL PUNTOS OBTENIDOS:</t>
  </si>
  <si>
    <t>N° fila para matriz vaciar</t>
  </si>
  <si>
    <t>puntos obtenidos</t>
  </si>
  <si>
    <t>puntos ponderados</t>
  </si>
  <si>
    <t>TOTAL N°: Suma Ponderación Habilidades blandas y Técnicas</t>
  </si>
  <si>
    <t>TOTAL %: Suma Ponderación Habilidades blandas y Técnicas</t>
  </si>
  <si>
    <t>Para llegar al óptimo</t>
  </si>
  <si>
    <t>COMPETENCIAS ORGANIZACIONALES O VALORES:</t>
  </si>
  <si>
    <t>COMPETENCIA DEL DESEMPEÑO TÉCNICO:</t>
  </si>
  <si>
    <t>GRAFICA 2</t>
  </si>
  <si>
    <t>GRÁFICA 1</t>
  </si>
  <si>
    <t>Excelencia</t>
  </si>
  <si>
    <t>TABLA 1: PUNTAJE OBTENIDO DEL DESEMPEÑO GENERAL POR TIPO DE COMPETENCIAS</t>
  </si>
  <si>
    <t>GRÁFICA 1: CALIFICACIÓN PORCENTUAL (%) DEL DESEMPEÑO</t>
  </si>
  <si>
    <t>PUNTAJE MÁXIMO A OBTENER (100%):</t>
  </si>
  <si>
    <t>Tipo de Rodeo</t>
  </si>
  <si>
    <t>Me faltó</t>
  </si>
  <si>
    <t>BAJO PESO</t>
  </si>
  <si>
    <t>% BAJO PESO</t>
  </si>
  <si>
    <t>SERIE</t>
  </si>
  <si>
    <t>PESO MIN</t>
  </si>
  <si>
    <t>PESO MÁX</t>
  </si>
  <si>
    <t>PESO (kg)</t>
  </si>
  <si>
    <t>RESUMEN ANALÍTICO DEL RODEO</t>
  </si>
  <si>
    <t>GANADO - GENERAL DE LAS SERIES</t>
  </si>
  <si>
    <t>INFORME VETERINARIO</t>
  </si>
  <si>
    <t>TOTAL DEL GANADO POR SERIE</t>
  </si>
  <si>
    <t>UTILIZADO</t>
  </si>
  <si>
    <t>ANIMALES LESIONADOS:</t>
  </si>
  <si>
    <t>PRINCIPALES MOTIVOS</t>
  </si>
  <si>
    <t>TOTAL GANADO DEL RODEO:</t>
  </si>
  <si>
    <t>Fecha del Rodeo:</t>
  </si>
  <si>
    <t>Tipo de Rodeo:</t>
  </si>
  <si>
    <t>Delegado oficial del Rodeo:</t>
  </si>
  <si>
    <t>Jurado:</t>
  </si>
  <si>
    <t>GANADO DEL RODEO</t>
  </si>
  <si>
    <t>ACCIDENTES PERSONALES</t>
  </si>
  <si>
    <t>NOMBRE APELLIDOS</t>
  </si>
  <si>
    <t>Secretario:</t>
  </si>
  <si>
    <t>EQ</t>
  </si>
  <si>
    <t>BO</t>
  </si>
  <si>
    <t>LESION</t>
  </si>
  <si>
    <t>INFORME DEL GANADO Y VETERINARIO</t>
  </si>
  <si>
    <t>TIPO</t>
  </si>
  <si>
    <t>CALIDAD</t>
  </si>
  <si>
    <t>CARACTERÍSTICAS</t>
  </si>
  <si>
    <r>
      <t xml:space="preserve">MATRIZ PARA EXTRAER DATOS
PAUTA DE CONTROL DEL DESEMPEÑO A JURADO
</t>
    </r>
    <r>
      <rPr>
        <i/>
        <sz val="16"/>
        <color indexed="8"/>
        <rFont val="Cordia New"/>
        <family val="2"/>
      </rPr>
      <t>(Extraer el Registro de la pauta de Control del Desempeño del Jurado e importarlos a la Base de Datos de Seguimiento y Mejora continua de Jurado)</t>
    </r>
  </si>
  <si>
    <t>JINETES ACCIDENTADOS:</t>
  </si>
  <si>
    <t>INFORME DISCIPLINARIO</t>
  </si>
  <si>
    <t>SE PRESENTA INFORME:</t>
  </si>
  <si>
    <t>OCULTA</t>
  </si>
  <si>
    <t>TIPO DE RODEO</t>
  </si>
  <si>
    <t>Página 3 de 9</t>
  </si>
  <si>
    <t>Página 2 de 9</t>
  </si>
  <si>
    <t>http://capacitacion.ferochi.cl</t>
  </si>
  <si>
    <t>JURADO (S)</t>
  </si>
  <si>
    <t>CONTROL DEL DESEMPEÑO 
DEL JURADO</t>
  </si>
  <si>
    <t>Responde e integra adecuadamente las observaciones sobre su desempeño, valorándolas como aportes a su gestión.</t>
  </si>
  <si>
    <t xml:space="preserve">Sanciona los golpes indebidos y las faltas de acuerdo con lo estipulado en el Reglamento. </t>
  </si>
  <si>
    <t xml:space="preserve">Interpreta correctamente el desempeño técnico del binomio de acuerdo con lo que señala el Reglamento en cada una de las pruebas.  </t>
  </si>
  <si>
    <t>Interpreta de forma coherente las acciones de los corredores y del novillo con relación a lo que especifica el Reglamento.</t>
  </si>
  <si>
    <t>Se presenta con el material necesario para desarrollar su trabajo (computador, reglamento, etc.)</t>
  </si>
  <si>
    <r>
      <t xml:space="preserve">INFRACCIONES REGLAMENTARIAS Y FALTAS DISCIPLINARIAS
</t>
    </r>
    <r>
      <rPr>
        <sz val="14"/>
        <color indexed="8"/>
        <rFont val="Arial Narrow"/>
        <family val="2"/>
      </rPr>
      <t>(</t>
    </r>
    <r>
      <rPr>
        <i/>
        <sz val="14"/>
        <color indexed="8"/>
        <rFont val="Arial Narrow"/>
        <family val="2"/>
      </rPr>
      <t>Se sugiere redactar el informe en el siguiente orden: Nombre &gt; Rut &gt; N° Socio &gt; Artículo infringido &gt; Descripción de la infracción)</t>
    </r>
  </si>
  <si>
    <r>
      <t xml:space="preserve">Nota: </t>
    </r>
    <r>
      <rPr>
        <sz val="16"/>
        <color rgb="FF000000"/>
        <rFont val="Calibri"/>
        <family val="2"/>
        <scheme val="minor"/>
      </rPr>
      <t>Esta gráfica muestra el porcentaje de Desempeño Real obtenido (Mi resultado) y  cuánto debe mejorar (Me faltó) para alcanzar un Desempeño de Excelencia (100%).</t>
    </r>
  </si>
  <si>
    <t xml:space="preserve">RECOMENDACIÓN: </t>
  </si>
  <si>
    <t>Es importante que sea capaz de realizar una autoevaluación cada vez que termine su labor, identificando las posibles oportunidades de mejora y que pueda autogestionar su desempeño, de modo tal de dirigir este a la opción que sea necesria, ya sea a la lectura de los documentados que poseen la infomación que necesita comprender, que desarrolle con mayor responsabilidad el Plan de Entrenamiento de habilidades técnicas que se encuentra en el Aula Virtual o que participe de los cursos que se programen o sugieran (jornada de nivelación, cursos presenciales o virtuales, etc.), contribuyendo permanentemente en la mejora de su rendimiento y mostrando un evidente mejoramiento en los resultados de los Controles de Desempeño que se le aplican en cada Rodeo.</t>
  </si>
  <si>
    <t>OBSERVACIONES DEL DELEGADO AL JURADO</t>
  </si>
  <si>
    <t>CONTROL DEL DESEMPEÑO</t>
  </si>
  <si>
    <t>(marque solo si existe un proyecto aprobado por el directorio de la Ferochi)</t>
  </si>
  <si>
    <t>bueno</t>
  </si>
  <si>
    <t>1ra  Libre</t>
  </si>
  <si>
    <t>2da Libre</t>
  </si>
  <si>
    <t>Guenter Johann Gude Mora</t>
  </si>
  <si>
    <t>Americano</t>
  </si>
  <si>
    <t>15.382.449-5</t>
  </si>
  <si>
    <t>gudevet@gmail.com</t>
  </si>
  <si>
    <t>Ganado de buen tipo y de buen comportamiento, buen loteo.</t>
  </si>
  <si>
    <t>29 Y 30 DE ENERO 2022</t>
  </si>
  <si>
    <t>Club Peñaflor Asociacion Melipilla</t>
  </si>
  <si>
    <t>Interclubes en tres series</t>
  </si>
  <si>
    <t>Jorge Morales</t>
  </si>
  <si>
    <t>David Hernandez</t>
  </si>
  <si>
    <t>3ra Libre</t>
  </si>
  <si>
    <t>Campeones</t>
  </si>
  <si>
    <t>Clavel/Colorado</t>
  </si>
  <si>
    <t>Americano/Colorado</t>
  </si>
  <si>
    <t>Bueno</t>
  </si>
  <si>
    <t>Jurado puntual y de excelente desempeño. Muy buena disposición cuando se le realizaron cosultas.</t>
  </si>
  <si>
    <t>En el primer animal de la 3ra serie libre, el jinete Claudio Castañeda (socio 32432-9) del Club Peñaflor, golpea el novillo con puerta, se conversó con el informandole su castigo para la proxima fecha como lo indica el reglamento.                                                                                                                                                                                                           En el primer animal de la Serie de Campeones, el jinete Oscar Ramirez (socio 8111-6) del Club Isla de Maipo, mira al jurado al estar en desacuerdo con un punto malo en el apiñadero.</t>
  </si>
  <si>
    <t>Rodeo de buena organización, destacable el trabajo de los socios en corrales, cumple con las medidas y protocolos sanitarios.                                                                    Se realizó Movimiento a la Rienda, el secretario informó sistema B, pero se realizó el sistema A ya que el participante relizó todas las pruebas, el cambio no se pudo realizar en el SIPLAN, por lo tanto se informa aquí en la cartilla para su posterior corrección por parte de la Federación.                                       Participante Sr. Agustín Villarroel Club Melipilla, obtubo 44 puntos en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</si>
</sst>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0%"/>
    <numFmt numFmtId="166" formatCode="[$-340A]dddd\,\ dd&quot; de &quot;mmmm&quot; de &quot;yyyy;@"/>
    <numFmt numFmtId="167" formatCode="[$-F800]dddd\,\ mmmm\ dd\,\ yyyy"/>
    <numFmt numFmtId="168" formatCode="0.0"/>
  </numFmts>
  <fonts count="85" x14ac:knownFonts="1">
    <font>
      <sz val="11"/>
      <color theme="1"/>
      <name val="Calibri"/>
      <family val="2"/>
      <scheme val="minor"/>
    </font>
    <font>
      <sz val="12"/>
      <color theme="1"/>
      <name val="Calibri"/>
      <family val="2"/>
      <scheme val="minor"/>
    </font>
    <font>
      <sz val="12"/>
      <color theme="1"/>
      <name val="Calibri"/>
      <family val="2"/>
      <scheme val="minor"/>
    </font>
    <font>
      <b/>
      <sz val="11"/>
      <color indexed="8"/>
      <name val="Calibri"/>
      <family val="2"/>
    </font>
    <font>
      <b/>
      <sz val="12"/>
      <color indexed="8"/>
      <name val="Calibri"/>
      <family val="2"/>
    </font>
    <font>
      <sz val="12"/>
      <color indexed="8"/>
      <name val="Calibri"/>
      <family val="2"/>
    </font>
    <font>
      <i/>
      <sz val="16"/>
      <color indexed="8"/>
      <name val="Cordia New"/>
      <family val="2"/>
    </font>
    <font>
      <sz val="9"/>
      <color indexed="81"/>
      <name val="Tahoma"/>
      <family val="2"/>
    </font>
    <font>
      <sz val="14"/>
      <color indexed="8"/>
      <name val="Arial Narrow"/>
      <family val="2"/>
    </font>
    <font>
      <i/>
      <sz val="14"/>
      <color indexed="8"/>
      <name val="Arial Narrow"/>
      <family val="2"/>
    </font>
    <font>
      <sz val="20"/>
      <color indexed="8"/>
      <name val="Calibri"/>
      <family val="2"/>
    </font>
    <font>
      <b/>
      <sz val="9"/>
      <color indexed="81"/>
      <name val="Tahoma"/>
      <family val="2"/>
    </font>
    <font>
      <sz val="18"/>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b/>
      <sz val="9"/>
      <color theme="1"/>
      <name val="Arial"/>
      <family val="2"/>
    </font>
    <font>
      <b/>
      <sz val="11"/>
      <color theme="1"/>
      <name val="Arial Narrow"/>
      <family val="2"/>
    </font>
    <font>
      <sz val="12"/>
      <color theme="1"/>
      <name val="Calibri"/>
      <family val="2"/>
      <scheme val="minor"/>
    </font>
    <font>
      <sz val="16"/>
      <color theme="1"/>
      <name val="Franklin Gothic Demi Cond"/>
      <family val="2"/>
    </font>
    <font>
      <b/>
      <sz val="12"/>
      <color theme="1"/>
      <name val="Calibri"/>
      <family val="2"/>
      <scheme val="minor"/>
    </font>
    <font>
      <b/>
      <sz val="14"/>
      <color theme="1"/>
      <name val="Calibri"/>
      <family val="2"/>
      <scheme val="minor"/>
    </font>
    <font>
      <sz val="22"/>
      <color theme="1"/>
      <name val="Franklin Gothic Demi Cond"/>
      <family val="2"/>
    </font>
    <font>
      <b/>
      <sz val="20"/>
      <color theme="1"/>
      <name val="Calibri"/>
      <family val="2"/>
      <scheme val="minor"/>
    </font>
    <font>
      <b/>
      <sz val="14"/>
      <color theme="1"/>
      <name val="Arial Narrow"/>
      <family val="2"/>
    </font>
    <font>
      <b/>
      <sz val="16"/>
      <color theme="1"/>
      <name val="Calibri"/>
      <family val="2"/>
      <scheme val="minor"/>
    </font>
    <font>
      <b/>
      <sz val="12"/>
      <color theme="1"/>
      <name val="Arial Narrow"/>
      <family val="2"/>
    </font>
    <font>
      <sz val="14"/>
      <color theme="1"/>
      <name val="Arial Narrow"/>
      <family val="2"/>
    </font>
    <font>
      <sz val="16"/>
      <color theme="1"/>
      <name val="Arial"/>
      <family val="2"/>
    </font>
    <font>
      <sz val="12"/>
      <color theme="1"/>
      <name val="Arial"/>
      <family val="2"/>
    </font>
    <font>
      <b/>
      <sz val="11"/>
      <color rgb="FFFF0000"/>
      <name val="Calibri"/>
      <family val="2"/>
      <scheme val="minor"/>
    </font>
    <font>
      <sz val="20"/>
      <color theme="0"/>
      <name val="Franklin Gothic Demi Cond"/>
      <family val="2"/>
    </font>
    <font>
      <sz val="20"/>
      <color theme="1"/>
      <name val="Arial Narrow"/>
      <family val="2"/>
    </font>
    <font>
      <sz val="11"/>
      <color theme="1"/>
      <name val="Arial"/>
      <family val="2"/>
    </font>
    <font>
      <sz val="14"/>
      <color theme="1"/>
      <name val="Calibri"/>
      <family val="2"/>
      <scheme val="minor"/>
    </font>
    <font>
      <sz val="11"/>
      <color theme="1"/>
      <name val="Arial Black"/>
      <family val="2"/>
    </font>
    <font>
      <sz val="14"/>
      <color theme="1"/>
      <name val="Franklin Gothic Demi Cond"/>
      <family val="2"/>
    </font>
    <font>
      <sz val="13"/>
      <color theme="1"/>
      <name val="Arial"/>
      <family val="2"/>
    </font>
    <font>
      <sz val="11"/>
      <color rgb="FF000000"/>
      <name val="Calibri"/>
      <family val="2"/>
      <scheme val="minor"/>
    </font>
    <font>
      <sz val="11"/>
      <name val="Calibri"/>
      <family val="2"/>
      <scheme val="minor"/>
    </font>
    <font>
      <b/>
      <sz val="14"/>
      <color rgb="FFFF0000"/>
      <name val="Arial Narrow"/>
      <family val="2"/>
    </font>
    <font>
      <sz val="11"/>
      <color theme="1"/>
      <name val="DotumChe"/>
      <family val="3"/>
    </font>
    <font>
      <b/>
      <sz val="16"/>
      <color theme="1"/>
      <name val="Arial Narrow"/>
      <family val="2"/>
    </font>
    <font>
      <b/>
      <sz val="18"/>
      <color theme="1"/>
      <name val="Calibri"/>
      <family val="2"/>
      <scheme val="minor"/>
    </font>
    <font>
      <sz val="18"/>
      <color theme="1"/>
      <name val="Franklin Gothic Demi Cond"/>
      <family val="2"/>
    </font>
    <font>
      <sz val="16"/>
      <color theme="1"/>
      <name val="Calibri"/>
      <family val="2"/>
      <scheme val="minor"/>
    </font>
    <font>
      <b/>
      <sz val="12"/>
      <color rgb="FF000000"/>
      <name val="Calibri"/>
      <family val="2"/>
      <scheme val="minor"/>
    </font>
    <font>
      <sz val="12"/>
      <color rgb="FF000000"/>
      <name val="Calibri"/>
      <family val="2"/>
      <scheme val="minor"/>
    </font>
    <font>
      <b/>
      <sz val="18"/>
      <color theme="1"/>
      <name val="Arial"/>
      <family val="2"/>
    </font>
    <font>
      <b/>
      <sz val="18"/>
      <color theme="1"/>
      <name val="Arial Narrow"/>
      <family val="2"/>
    </font>
    <font>
      <b/>
      <sz val="16"/>
      <name val="Calibri"/>
      <family val="2"/>
      <scheme val="minor"/>
    </font>
    <font>
      <b/>
      <sz val="20"/>
      <name val="Calibri"/>
      <family val="2"/>
      <scheme val="minor"/>
    </font>
    <font>
      <b/>
      <sz val="11"/>
      <name val="Calibri"/>
      <family val="2"/>
      <scheme val="minor"/>
    </font>
    <font>
      <sz val="13"/>
      <color theme="1"/>
      <name val="Arial Narrow"/>
      <family val="2"/>
    </font>
    <font>
      <b/>
      <sz val="14"/>
      <color rgb="FFFF0000"/>
      <name val="Calibri"/>
      <family val="2"/>
      <scheme val="minor"/>
    </font>
    <font>
      <sz val="11"/>
      <color theme="10"/>
      <name val="Calibri"/>
      <family val="2"/>
      <scheme val="minor"/>
    </font>
    <font>
      <sz val="11"/>
      <color theme="1"/>
      <name val="Century Gothic"/>
      <family val="2"/>
    </font>
    <font>
      <sz val="15"/>
      <color theme="1"/>
      <name val="Arial Narrow"/>
      <family val="2"/>
    </font>
    <font>
      <i/>
      <sz val="11"/>
      <color theme="1"/>
      <name val="Calibri"/>
      <family val="2"/>
      <scheme val="minor"/>
    </font>
    <font>
      <sz val="16"/>
      <color theme="1"/>
      <name val="Arial Narrow"/>
      <family val="2"/>
    </font>
    <font>
      <sz val="14"/>
      <color theme="0"/>
      <name val="Calibri"/>
      <family val="2"/>
      <scheme val="minor"/>
    </font>
    <font>
      <sz val="16"/>
      <color rgb="FF000000"/>
      <name val="Calibri"/>
      <family val="2"/>
      <scheme val="minor"/>
    </font>
    <font>
      <b/>
      <sz val="16"/>
      <color rgb="FF000000"/>
      <name val="Calibri"/>
      <family val="2"/>
      <scheme val="minor"/>
    </font>
    <font>
      <sz val="16"/>
      <color indexed="8"/>
      <name val="Calibri"/>
      <family val="2"/>
    </font>
    <font>
      <b/>
      <sz val="16"/>
      <color indexed="8"/>
      <name val="Calibri"/>
      <family val="2"/>
    </font>
    <font>
      <b/>
      <sz val="16"/>
      <color theme="0"/>
      <name val="Calibri"/>
      <family val="2"/>
      <scheme val="minor"/>
    </font>
    <font>
      <b/>
      <sz val="14"/>
      <color rgb="FF000000"/>
      <name val="Calibri"/>
      <family val="2"/>
      <scheme val="minor"/>
    </font>
    <font>
      <b/>
      <sz val="16"/>
      <name val="Arial Narrow"/>
      <family val="2"/>
    </font>
    <font>
      <sz val="16"/>
      <name val="Calibri"/>
      <family val="2"/>
      <scheme val="minor"/>
    </font>
    <font>
      <sz val="16"/>
      <name val="Arial Black"/>
      <family val="2"/>
    </font>
    <font>
      <b/>
      <sz val="16"/>
      <color theme="1"/>
      <name val="Arial"/>
      <family val="2"/>
    </font>
    <font>
      <b/>
      <sz val="15"/>
      <color theme="1"/>
      <name val="Arial Narrow"/>
      <family val="2"/>
    </font>
    <font>
      <b/>
      <sz val="14"/>
      <name val="Arial Black"/>
      <family val="2"/>
    </font>
    <font>
      <sz val="9"/>
      <color theme="1"/>
      <name val="Calibri"/>
      <family val="2"/>
      <scheme val="minor"/>
    </font>
    <font>
      <i/>
      <sz val="16"/>
      <color theme="1"/>
      <name val="Calibri"/>
      <family val="2"/>
      <scheme val="minor"/>
    </font>
    <font>
      <sz val="14"/>
      <color theme="1"/>
      <name val="Century Gothic"/>
      <family val="2"/>
    </font>
    <font>
      <b/>
      <sz val="20"/>
      <color theme="0"/>
      <name val="Calibri"/>
      <family val="2"/>
      <scheme val="minor"/>
    </font>
    <font>
      <b/>
      <sz val="16"/>
      <color rgb="FFFF0000"/>
      <name val="Arial Narrow"/>
      <family val="2"/>
    </font>
    <font>
      <sz val="18"/>
      <color theme="1"/>
      <name val="Calibri"/>
      <family val="2"/>
      <scheme val="minor"/>
    </font>
    <font>
      <sz val="20"/>
      <color theme="1"/>
      <name val="Calibri"/>
      <family val="2"/>
      <scheme val="minor"/>
    </font>
    <font>
      <u/>
      <sz val="14"/>
      <color theme="10"/>
      <name val="Calibri"/>
      <family val="2"/>
      <scheme val="minor"/>
    </font>
    <font>
      <b/>
      <sz val="18"/>
      <color rgb="FF000000"/>
      <name val="Calibri"/>
      <family val="2"/>
      <scheme val="minor"/>
    </font>
    <font>
      <sz val="18"/>
      <color rgb="FF000000"/>
      <name val="Calibri"/>
      <family val="2"/>
      <scheme val="minor"/>
    </font>
  </fonts>
  <fills count="2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D9E2F3"/>
        <bgColor indexed="64"/>
      </patternFill>
    </fill>
    <fill>
      <patternFill patternType="solid">
        <fgColor rgb="FF00206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rgb="FFFF0000"/>
        <bgColor indexed="64"/>
      </patternFill>
    </fill>
    <fill>
      <patternFill patternType="solid">
        <fgColor rgb="FF92D050"/>
        <bgColor indexed="64"/>
      </patternFill>
    </fill>
    <fill>
      <patternFill patternType="solid">
        <fgColor theme="1"/>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6" tint="0.79998168889431442"/>
        <bgColor indexed="64"/>
      </patternFill>
    </fill>
  </fills>
  <borders count="130">
    <border>
      <left/>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style="dotted">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dotted">
        <color indexed="64"/>
      </bottom>
      <diagonal/>
    </border>
    <border>
      <left/>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bottom style="hair">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double">
        <color indexed="64"/>
      </top>
      <bottom style="double">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medium">
        <color rgb="FF000000"/>
      </left>
      <right/>
      <top style="dashed">
        <color rgb="FF000000"/>
      </top>
      <bottom style="dashed">
        <color rgb="FF000000"/>
      </bottom>
      <diagonal/>
    </border>
    <border>
      <left/>
      <right/>
      <top style="dashed">
        <color rgb="FF000000"/>
      </top>
      <bottom style="dashed">
        <color rgb="FF000000"/>
      </bottom>
      <diagonal/>
    </border>
    <border>
      <left style="medium">
        <color rgb="FF000000"/>
      </left>
      <right/>
      <top style="dashed">
        <color rgb="FF000000"/>
      </top>
      <bottom style="medium">
        <color indexed="64"/>
      </bottom>
      <diagonal/>
    </border>
    <border>
      <left/>
      <right/>
      <top style="dashed">
        <color rgb="FF000000"/>
      </top>
      <bottom style="medium">
        <color indexed="64"/>
      </bottom>
      <diagonal/>
    </border>
    <border>
      <left style="medium">
        <color rgb="FF000000"/>
      </left>
      <right/>
      <top style="medium">
        <color indexed="64"/>
      </top>
      <bottom style="dashed">
        <color rgb="FF000000"/>
      </bottom>
      <diagonal/>
    </border>
    <border>
      <left/>
      <right/>
      <top style="medium">
        <color indexed="64"/>
      </top>
      <bottom style="dashed">
        <color rgb="FF000000"/>
      </bottom>
      <diagonal/>
    </border>
    <border>
      <left style="thin">
        <color indexed="64"/>
      </left>
      <right style="thin">
        <color indexed="64"/>
      </right>
      <top style="medium">
        <color indexed="64"/>
      </top>
      <bottom style="medium">
        <color indexed="64"/>
      </bottom>
      <diagonal/>
    </border>
    <border>
      <left/>
      <right style="medium">
        <color rgb="FF000000"/>
      </right>
      <top/>
      <bottom/>
      <diagonal/>
    </border>
    <border>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rgb="FF000000"/>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dashed">
        <color indexed="64"/>
      </top>
      <bottom/>
      <diagonal/>
    </border>
    <border>
      <left/>
      <right style="medium">
        <color indexed="64"/>
      </right>
      <top style="dashed">
        <color indexed="64"/>
      </top>
      <bottom style="medium">
        <color indexed="64"/>
      </bottom>
      <diagonal/>
    </border>
    <border>
      <left/>
      <right style="medium">
        <color rgb="FF000000"/>
      </right>
      <top style="dashed">
        <color indexed="64"/>
      </top>
      <bottom style="dashed">
        <color indexed="64"/>
      </bottom>
      <diagonal/>
    </border>
    <border>
      <left/>
      <right style="medium">
        <color rgb="FF000000"/>
      </right>
      <top style="dashed">
        <color indexed="64"/>
      </top>
      <bottom style="medium">
        <color indexed="64"/>
      </bottom>
      <diagonal/>
    </border>
    <border>
      <left style="thin">
        <color indexed="64"/>
      </left>
      <right style="thin">
        <color indexed="64"/>
      </right>
      <top/>
      <bottom style="dotted">
        <color indexed="64"/>
      </bottom>
      <diagonal/>
    </border>
    <border>
      <left/>
      <right style="thin">
        <color indexed="64"/>
      </right>
      <top style="double">
        <color indexed="64"/>
      </top>
      <bottom style="thin">
        <color indexed="64"/>
      </bottom>
      <diagonal/>
    </border>
    <border>
      <left/>
      <right/>
      <top/>
      <bottom style="double">
        <color indexed="64"/>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dotted">
        <color indexed="64"/>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thin">
        <color indexed="64"/>
      </right>
      <top style="dotted">
        <color indexed="64"/>
      </top>
      <bottom style="medium">
        <color indexed="64"/>
      </bottom>
      <diagonal/>
    </border>
    <border>
      <left style="medium">
        <color indexed="64"/>
      </left>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dotted">
        <color indexed="64"/>
      </bottom>
      <diagonal/>
    </border>
  </borders>
  <cellStyleXfs count="4">
    <xf numFmtId="0" fontId="0" fillId="0" borderId="0"/>
    <xf numFmtId="0" fontId="15" fillId="0" borderId="0" applyNumberFormat="0" applyFill="0" applyBorder="0" applyAlignment="0" applyProtection="0"/>
    <xf numFmtId="164" fontId="13" fillId="0" borderId="0" applyFont="0" applyFill="0" applyBorder="0" applyAlignment="0" applyProtection="0"/>
    <xf numFmtId="9" fontId="13" fillId="0" borderId="0" applyFont="0" applyFill="0" applyBorder="0" applyAlignment="0" applyProtection="0"/>
  </cellStyleXfs>
  <cellXfs count="665">
    <xf numFmtId="0" fontId="0" fillId="0" borderId="0" xfId="0"/>
    <xf numFmtId="0" fontId="0" fillId="0" borderId="0" xfId="0" applyBorder="1"/>
    <xf numFmtId="0" fontId="17" fillId="0" borderId="0" xfId="0" applyFont="1" applyBorder="1" applyAlignment="1">
      <alignment horizontal="center" vertical="center" wrapText="1"/>
    </xf>
    <xf numFmtId="0" fontId="0" fillId="0" borderId="0" xfId="0" applyFont="1" applyBorder="1" applyAlignment="1">
      <alignment horizontal="left" wrapText="1"/>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18" fillId="0" borderId="0" xfId="0" applyFont="1" applyBorder="1" applyAlignment="1">
      <alignment horizontal="center" wrapText="1"/>
    </xf>
    <xf numFmtId="0" fontId="16" fillId="0" borderId="0" xfId="0" applyFont="1" applyBorder="1"/>
    <xf numFmtId="0" fontId="0" fillId="0" borderId="0" xfId="0" applyBorder="1" applyAlignment="1"/>
    <xf numFmtId="0" fontId="0" fillId="0" borderId="4" xfId="0" applyFont="1" applyBorder="1" applyAlignment="1">
      <alignment horizontal="center" vertical="center" wrapText="1"/>
    </xf>
    <xf numFmtId="14" fontId="0" fillId="0" borderId="4" xfId="0" applyNumberFormat="1"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16" fillId="0" borderId="9" xfId="0" applyFont="1" applyBorder="1" applyAlignment="1">
      <alignment horizontal="left" vertical="center" wrapText="1"/>
    </xf>
    <xf numFmtId="0" fontId="0" fillId="0" borderId="9" xfId="0" applyBorder="1" applyAlignment="1">
      <alignment horizontal="left" vertical="center"/>
    </xf>
    <xf numFmtId="0" fontId="0" fillId="0" borderId="9" xfId="0" applyBorder="1" applyAlignment="1">
      <alignment horizontal="left" vertical="center" wrapText="1"/>
    </xf>
    <xf numFmtId="0" fontId="20" fillId="0" borderId="9" xfId="0" applyFont="1" applyBorder="1"/>
    <xf numFmtId="0" fontId="20" fillId="0" borderId="9" xfId="0" applyFont="1" applyBorder="1" applyAlignment="1">
      <alignment horizontal="left" vertical="center" wrapText="1"/>
    </xf>
    <xf numFmtId="0" fontId="20" fillId="0" borderId="0" xfId="0" applyFont="1"/>
    <xf numFmtId="0" fontId="16" fillId="2" borderId="9" xfId="0" applyFont="1" applyFill="1" applyBorder="1"/>
    <xf numFmtId="0" fontId="21" fillId="0" borderId="0" xfId="0" applyFont="1"/>
    <xf numFmtId="0" fontId="23" fillId="0" borderId="0" xfId="0" applyFont="1" applyBorder="1" applyAlignment="1">
      <alignment horizontal="center" vertical="center" wrapText="1"/>
    </xf>
    <xf numFmtId="0" fontId="24" fillId="0" borderId="0" xfId="0" applyFont="1" applyAlignment="1"/>
    <xf numFmtId="0" fontId="16" fillId="0" borderId="0" xfId="0" applyFont="1"/>
    <xf numFmtId="0" fontId="0" fillId="2" borderId="0" xfId="0" applyFill="1"/>
    <xf numFmtId="0" fontId="0" fillId="0" borderId="0" xfId="0" applyFill="1"/>
    <xf numFmtId="0" fontId="24" fillId="0" borderId="0" xfId="0" applyFont="1" applyFill="1" applyAlignment="1"/>
    <xf numFmtId="0" fontId="25" fillId="0" borderId="0" xfId="0" applyFont="1" applyBorder="1" applyAlignment="1">
      <alignment vertical="center" wrapText="1"/>
    </xf>
    <xf numFmtId="0" fontId="25" fillId="0" borderId="0" xfId="0" applyFont="1" applyBorder="1" applyAlignment="1">
      <alignment vertical="center"/>
    </xf>
    <xf numFmtId="0" fontId="0" fillId="0" borderId="0" xfId="0" applyBorder="1" applyAlignment="1">
      <alignment horizontal="center"/>
    </xf>
    <xf numFmtId="0" fontId="0" fillId="0" borderId="0" xfId="0" applyFont="1" applyBorder="1" applyAlignment="1">
      <alignment horizontal="center" vertical="center" wrapText="1"/>
    </xf>
    <xf numFmtId="0" fontId="26" fillId="0" borderId="0" xfId="0" applyFont="1"/>
    <xf numFmtId="0" fontId="27" fillId="0" borderId="0" xfId="0" applyFont="1" applyBorder="1" applyAlignment="1">
      <alignment horizontal="center" vertical="center" wrapText="1"/>
    </xf>
    <xf numFmtId="0" fontId="28" fillId="0" borderId="9" xfId="0" applyFont="1" applyBorder="1" applyAlignment="1">
      <alignment horizontal="center" vertical="center"/>
    </xf>
    <xf numFmtId="0" fontId="16" fillId="0" borderId="9" xfId="0" applyFont="1" applyBorder="1" applyAlignment="1">
      <alignment horizontal="right"/>
    </xf>
    <xf numFmtId="0" fontId="23" fillId="2" borderId="0" xfId="0" applyFont="1" applyFill="1" applyAlignment="1">
      <alignment horizontal="right"/>
    </xf>
    <xf numFmtId="0" fontId="26" fillId="2" borderId="0" xfId="0" applyFont="1" applyFill="1"/>
    <xf numFmtId="0" fontId="0" fillId="2" borderId="0" xfId="0" applyFill="1" applyBorder="1" applyAlignment="1"/>
    <xf numFmtId="0" fontId="26" fillId="0" borderId="0" xfId="0" applyFont="1" applyAlignment="1">
      <alignment vertical="center"/>
    </xf>
    <xf numFmtId="0" fontId="26" fillId="2" borderId="0" xfId="0" applyFont="1" applyFill="1" applyAlignment="1">
      <alignment vertical="center"/>
    </xf>
    <xf numFmtId="0" fontId="28" fillId="0" borderId="9" xfId="0" applyFont="1" applyBorder="1" applyAlignment="1">
      <alignment vertical="center"/>
    </xf>
    <xf numFmtId="0" fontId="29" fillId="0" borderId="0" xfId="0" applyFont="1" applyAlignment="1"/>
    <xf numFmtId="0" fontId="29" fillId="0" borderId="0" xfId="0" applyFont="1" applyBorder="1" applyAlignment="1"/>
    <xf numFmtId="0" fontId="0" fillId="0" borderId="0" xfId="0" applyFont="1" applyBorder="1" applyAlignment="1">
      <alignment horizontal="left" vertical="center" wrapText="1"/>
    </xf>
    <xf numFmtId="0" fontId="0" fillId="0" borderId="16" xfId="0" applyBorder="1" applyAlignment="1">
      <alignment horizontal="center"/>
    </xf>
    <xf numFmtId="0" fontId="17" fillId="2" borderId="0"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0" fillId="2" borderId="0" xfId="0" applyFont="1" applyFill="1" applyBorder="1" applyAlignment="1">
      <alignment horizontal="left" wrapText="1"/>
    </xf>
    <xf numFmtId="0" fontId="29" fillId="0" borderId="0" xfId="0" applyFont="1"/>
    <xf numFmtId="0" fontId="29" fillId="0" borderId="0" xfId="0" applyFont="1" applyBorder="1"/>
    <xf numFmtId="0" fontId="24" fillId="0" borderId="0" xfId="0" applyFont="1" applyAlignment="1" applyProtection="1"/>
    <xf numFmtId="0" fontId="0" fillId="0" borderId="17" xfId="0" applyFont="1" applyBorder="1" applyAlignment="1" applyProtection="1">
      <alignment horizontal="left" vertical="center" wrapText="1"/>
    </xf>
    <xf numFmtId="0" fontId="0" fillId="0" borderId="0" xfId="0" applyProtection="1"/>
    <xf numFmtId="0" fontId="30" fillId="0" borderId="0" xfId="0" applyFont="1" applyAlignment="1" applyProtection="1"/>
    <xf numFmtId="0" fontId="31" fillId="0" borderId="0" xfId="0" applyFont="1" applyAlignment="1" applyProtection="1">
      <alignment horizontal="center"/>
    </xf>
    <xf numFmtId="0" fontId="0" fillId="0" borderId="0" xfId="0" applyFill="1" applyProtection="1"/>
    <xf numFmtId="0" fontId="0" fillId="0" borderId="16" xfId="0" applyBorder="1" applyProtection="1"/>
    <xf numFmtId="0" fontId="0" fillId="0" borderId="18" xfId="0" applyBorder="1" applyProtection="1"/>
    <xf numFmtId="0" fontId="21" fillId="0" borderId="0" xfId="0" applyFont="1" applyBorder="1" applyAlignment="1" applyProtection="1"/>
    <xf numFmtId="0" fontId="16" fillId="0" borderId="0" xfId="0" applyFont="1" applyBorder="1" applyAlignment="1" applyProtection="1">
      <alignment horizontal="center" vertical="top" wrapText="1"/>
    </xf>
    <xf numFmtId="0" fontId="20" fillId="0" borderId="20" xfId="0" applyFont="1" applyBorder="1" applyAlignment="1" applyProtection="1">
      <alignment horizontal="left" vertical="center" wrapText="1"/>
      <protection locked="0"/>
    </xf>
    <xf numFmtId="20" fontId="20" fillId="0" borderId="9" xfId="0" applyNumberFormat="1" applyFont="1" applyBorder="1" applyAlignment="1" applyProtection="1">
      <alignment vertical="center" wrapText="1"/>
      <protection locked="0"/>
    </xf>
    <xf numFmtId="0" fontId="20" fillId="0" borderId="9" xfId="0" applyFont="1" applyBorder="1" applyAlignment="1" applyProtection="1">
      <alignment vertical="center" wrapText="1"/>
      <protection locked="0"/>
    </xf>
    <xf numFmtId="0" fontId="20" fillId="0" borderId="21" xfId="0" applyFont="1" applyBorder="1" applyAlignment="1" applyProtection="1">
      <alignment vertical="center" wrapText="1"/>
      <protection locked="0"/>
    </xf>
    <xf numFmtId="0" fontId="20" fillId="0" borderId="20" xfId="0" applyFont="1" applyBorder="1" applyAlignment="1" applyProtection="1">
      <alignment vertical="center" wrapText="1"/>
      <protection locked="0"/>
    </xf>
    <xf numFmtId="0" fontId="20" fillId="0" borderId="22" xfId="0" applyFont="1" applyBorder="1" applyAlignment="1" applyProtection="1">
      <alignment horizontal="left" vertical="center" wrapText="1"/>
      <protection locked="0"/>
    </xf>
    <xf numFmtId="0" fontId="20" fillId="0" borderId="23" xfId="0" applyFont="1" applyBorder="1" applyAlignment="1" applyProtection="1">
      <alignment vertical="center" wrapText="1"/>
      <protection locked="0"/>
    </xf>
    <xf numFmtId="0" fontId="20" fillId="0" borderId="24" xfId="0" applyFont="1" applyBorder="1" applyAlignment="1" applyProtection="1">
      <alignment vertical="center" wrapText="1"/>
      <protection locked="0"/>
    </xf>
    <xf numFmtId="0" fontId="20" fillId="0" borderId="22" xfId="0" applyFont="1" applyBorder="1" applyAlignment="1" applyProtection="1">
      <alignment vertical="center" wrapText="1"/>
      <protection locked="0"/>
    </xf>
    <xf numFmtId="0" fontId="33" fillId="11" borderId="0" xfId="0" applyFont="1" applyFill="1" applyProtection="1"/>
    <xf numFmtId="0" fontId="14" fillId="11" borderId="0" xfId="0" applyFont="1" applyFill="1" applyProtection="1"/>
    <xf numFmtId="0" fontId="34" fillId="0" borderId="0" xfId="0" applyFont="1" applyBorder="1" applyAlignment="1" applyProtection="1">
      <alignment horizontal="center"/>
      <protection locked="0"/>
    </xf>
    <xf numFmtId="0" fontId="34" fillId="0" borderId="16" xfId="0" applyFont="1" applyBorder="1" applyAlignment="1" applyProtection="1">
      <alignment horizontal="center"/>
      <protection locked="0"/>
    </xf>
    <xf numFmtId="0" fontId="20" fillId="0" borderId="9" xfId="0" applyFont="1" applyBorder="1" applyProtection="1">
      <protection locked="0"/>
    </xf>
    <xf numFmtId="167" fontId="35" fillId="0" borderId="26" xfId="0" applyNumberFormat="1" applyFont="1" applyBorder="1" applyAlignment="1" applyProtection="1">
      <alignment horizontal="left" wrapText="1"/>
    </xf>
    <xf numFmtId="0" fontId="29" fillId="0" borderId="0" xfId="0" applyFont="1" applyFill="1"/>
    <xf numFmtId="0" fontId="0" fillId="0" borderId="9" xfId="0" applyBorder="1" applyAlignment="1">
      <alignment vertical="center" wrapText="1"/>
    </xf>
    <xf numFmtId="0" fontId="29" fillId="0" borderId="12" xfId="0" applyFont="1" applyBorder="1" applyAlignment="1" applyProtection="1">
      <alignment horizontal="center"/>
      <protection locked="0"/>
    </xf>
    <xf numFmtId="0" fontId="0" fillId="0" borderId="0" xfId="0" applyBorder="1" applyProtection="1"/>
    <xf numFmtId="0" fontId="0" fillId="0" borderId="0" xfId="0" applyAlignment="1" applyProtection="1"/>
    <xf numFmtId="0" fontId="0" fillId="0" borderId="0" xfId="0" applyBorder="1" applyAlignment="1" applyProtection="1"/>
    <xf numFmtId="0" fontId="14" fillId="0" borderId="0" xfId="0" applyFont="1" applyProtection="1"/>
    <xf numFmtId="0" fontId="36" fillId="0" borderId="6" xfId="0" applyFont="1" applyBorder="1" applyAlignment="1" applyProtection="1">
      <alignment horizontal="center" vertical="center"/>
      <protection locked="0"/>
    </xf>
    <xf numFmtId="0" fontId="36" fillId="0" borderId="0" xfId="0" applyFont="1" applyFill="1" applyBorder="1" applyAlignment="1">
      <alignment vertical="center"/>
    </xf>
    <xf numFmtId="0" fontId="36" fillId="0" borderId="0" xfId="0" applyFont="1" applyFill="1" applyBorder="1" applyAlignment="1">
      <alignment horizontal="left" vertical="center"/>
    </xf>
    <xf numFmtId="0" fontId="0" fillId="0" borderId="28" xfId="0" applyFill="1" applyBorder="1"/>
    <xf numFmtId="0" fontId="0" fillId="0" borderId="0" xfId="0" applyFill="1" applyBorder="1"/>
    <xf numFmtId="0" fontId="36" fillId="0" borderId="0" xfId="0" applyFont="1" applyFill="1" applyBorder="1" applyAlignment="1">
      <alignment horizontal="right" vertical="center"/>
    </xf>
    <xf numFmtId="0" fontId="16" fillId="0" borderId="0" xfId="0" applyFont="1" applyFill="1"/>
    <xf numFmtId="0" fontId="0" fillId="0" borderId="0" xfId="0" applyFont="1" applyBorder="1"/>
    <xf numFmtId="0" fontId="20" fillId="0" borderId="31" xfId="0" applyFont="1" applyBorder="1" applyAlignment="1" applyProtection="1">
      <alignment vertical="center" wrapText="1"/>
      <protection locked="0"/>
    </xf>
    <xf numFmtId="0" fontId="20" fillId="0" borderId="32" xfId="0" applyFont="1" applyBorder="1" applyAlignment="1" applyProtection="1">
      <alignment vertical="center" wrapText="1"/>
      <protection locked="0"/>
    </xf>
    <xf numFmtId="0" fontId="0" fillId="0" borderId="9" xfId="0" applyBorder="1" applyAlignment="1">
      <alignment horizontal="left" vertical="center" wrapText="1"/>
    </xf>
    <xf numFmtId="0" fontId="38" fillId="0" borderId="0" xfId="0" applyFont="1" applyAlignment="1">
      <alignment horizontal="center"/>
    </xf>
    <xf numFmtId="0" fontId="16" fillId="0" borderId="9" xfId="0" applyFont="1" applyBorder="1" applyAlignment="1">
      <alignment horizontal="left" vertical="center" wrapText="1"/>
    </xf>
    <xf numFmtId="0" fontId="38" fillId="0" borderId="0" xfId="0" applyFont="1" applyAlignment="1">
      <alignment horizontal="left"/>
    </xf>
    <xf numFmtId="16" fontId="0" fillId="0" borderId="9" xfId="0" applyNumberFormat="1" applyBorder="1" applyAlignment="1">
      <alignment horizontal="left" vertical="center"/>
    </xf>
    <xf numFmtId="0" fontId="0" fillId="0" borderId="21" xfId="0" applyBorder="1" applyAlignment="1" applyProtection="1">
      <alignment vertical="center"/>
      <protection locked="0"/>
    </xf>
    <xf numFmtId="0" fontId="17" fillId="0" borderId="0"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0" fillId="0" borderId="0" xfId="0" applyFont="1" applyBorder="1" applyAlignment="1" applyProtection="1">
      <alignment horizontal="left" wrapText="1"/>
    </xf>
    <xf numFmtId="0" fontId="16" fillId="0" borderId="0" xfId="0" applyFont="1" applyBorder="1" applyProtection="1"/>
    <xf numFmtId="0" fontId="36" fillId="0" borderId="0" xfId="0" applyFont="1" applyProtection="1"/>
    <xf numFmtId="0" fontId="16" fillId="0" borderId="0" xfId="0" applyFont="1" applyBorder="1" applyAlignment="1" applyProtection="1">
      <alignment vertical="center"/>
    </xf>
    <xf numFmtId="165" fontId="41" fillId="0" borderId="0" xfId="3" applyNumberFormat="1" applyFont="1" applyBorder="1" applyAlignment="1" applyProtection="1">
      <alignment horizontal="center" vertical="center"/>
    </xf>
    <xf numFmtId="0" fontId="0" fillId="0" borderId="6"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14" fontId="0" fillId="0" borderId="4" xfId="0" applyNumberFormat="1"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0" xfId="0" applyBorder="1" applyAlignment="1" applyProtection="1">
      <alignment horizontal="center"/>
    </xf>
    <xf numFmtId="0" fontId="27" fillId="0" borderId="0" xfId="0" applyFont="1" applyBorder="1" applyAlignment="1" applyProtection="1">
      <alignment horizontal="center" vertical="center" wrapText="1"/>
    </xf>
    <xf numFmtId="0" fontId="0" fillId="0" borderId="0" xfId="0" applyFont="1" applyBorder="1" applyAlignment="1" applyProtection="1">
      <alignment horizontal="left" vertical="center" wrapText="1"/>
    </xf>
    <xf numFmtId="0" fontId="0" fillId="0" borderId="0" xfId="0" applyFont="1" applyBorder="1" applyAlignment="1" applyProtection="1">
      <alignment horizontal="center" vertical="center" wrapText="1"/>
    </xf>
    <xf numFmtId="0" fontId="0" fillId="2" borderId="44" xfId="0" applyFill="1" applyBorder="1" applyAlignment="1" applyProtection="1"/>
    <xf numFmtId="0" fontId="26" fillId="0" borderId="0" xfId="0" applyFont="1" applyAlignment="1" applyProtection="1">
      <alignment vertical="top"/>
    </xf>
    <xf numFmtId="0" fontId="22" fillId="2" borderId="9" xfId="0" applyFont="1" applyFill="1" applyBorder="1" applyProtection="1"/>
    <xf numFmtId="0" fontId="16" fillId="0" borderId="0" xfId="0" applyFont="1" applyProtection="1"/>
    <xf numFmtId="0" fontId="45" fillId="0" borderId="0" xfId="0" applyFont="1" applyBorder="1" applyAlignment="1" applyProtection="1">
      <alignment horizontal="center" vertical="center" wrapText="1"/>
    </xf>
    <xf numFmtId="0" fontId="22" fillId="0" borderId="0" xfId="0" applyFont="1" applyFill="1" applyBorder="1" applyAlignment="1" applyProtection="1">
      <alignment horizontal="left" vertical="top" wrapText="1"/>
    </xf>
    <xf numFmtId="0" fontId="23" fillId="0" borderId="0" xfId="0" applyFont="1" applyFill="1" applyBorder="1" applyAlignment="1" applyProtection="1">
      <alignment horizontal="right" wrapText="1"/>
    </xf>
    <xf numFmtId="0" fontId="14" fillId="11" borderId="17" xfId="0" applyFont="1" applyFill="1" applyBorder="1" applyAlignment="1" applyProtection="1">
      <alignment horizontal="center" vertical="center"/>
    </xf>
    <xf numFmtId="0" fontId="0" fillId="3" borderId="0" xfId="0" applyFill="1" applyBorder="1" applyProtection="1"/>
    <xf numFmtId="0" fontId="41" fillId="0" borderId="0" xfId="0" applyFont="1" applyProtection="1"/>
    <xf numFmtId="0" fontId="44" fillId="3" borderId="0" xfId="0" applyFont="1" applyFill="1" applyBorder="1" applyAlignment="1" applyProtection="1">
      <alignment vertical="center"/>
    </xf>
    <xf numFmtId="0" fontId="48" fillId="0" borderId="0" xfId="0" applyFont="1" applyFill="1" applyBorder="1" applyAlignment="1" applyProtection="1">
      <alignment vertical="center"/>
    </xf>
    <xf numFmtId="0" fontId="49" fillId="3" borderId="0" xfId="0" applyFont="1" applyFill="1" applyBorder="1" applyAlignment="1" applyProtection="1">
      <alignment vertical="center" wrapText="1"/>
    </xf>
    <xf numFmtId="0" fontId="48" fillId="0" borderId="0" xfId="0" applyFont="1" applyFill="1" applyBorder="1" applyAlignment="1" applyProtection="1">
      <alignment horizontal="center" vertical="center"/>
    </xf>
    <xf numFmtId="0" fontId="47" fillId="0" borderId="0" xfId="0" applyFont="1" applyProtection="1"/>
    <xf numFmtId="165" fontId="20" fillId="0" borderId="0" xfId="3" applyNumberFormat="1" applyFont="1"/>
    <xf numFmtId="0" fontId="50" fillId="0" borderId="63" xfId="0" applyFont="1" applyBorder="1" applyAlignment="1" applyProtection="1">
      <alignment vertical="center"/>
    </xf>
    <xf numFmtId="0" fontId="50" fillId="0" borderId="12" xfId="0" applyFont="1" applyBorder="1" applyAlignment="1" applyProtection="1">
      <alignment vertical="center"/>
    </xf>
    <xf numFmtId="0" fontId="48" fillId="0" borderId="53" xfId="0" applyFont="1" applyFill="1" applyBorder="1" applyAlignment="1" applyProtection="1">
      <alignment horizontal="center" vertical="center"/>
    </xf>
    <xf numFmtId="0" fontId="49" fillId="0" borderId="53" xfId="0" applyFont="1" applyFill="1" applyBorder="1" applyAlignment="1" applyProtection="1">
      <alignment vertical="center" wrapText="1"/>
    </xf>
    <xf numFmtId="0" fontId="0" fillId="0" borderId="53" xfId="0" applyFill="1" applyBorder="1" applyProtection="1"/>
    <xf numFmtId="0" fontId="0" fillId="0" borderId="1" xfId="0" applyBorder="1" applyProtection="1"/>
    <xf numFmtId="0" fontId="48" fillId="0" borderId="3" xfId="0" applyFont="1" applyFill="1" applyBorder="1" applyAlignment="1" applyProtection="1">
      <alignment horizontal="center" vertical="center"/>
    </xf>
    <xf numFmtId="0" fontId="49" fillId="0" borderId="3" xfId="0" applyFont="1" applyFill="1" applyBorder="1" applyAlignment="1" applyProtection="1">
      <alignment vertical="center" wrapText="1"/>
    </xf>
    <xf numFmtId="0" fontId="0" fillId="0" borderId="3" xfId="0" applyFill="1" applyBorder="1" applyProtection="1"/>
    <xf numFmtId="0" fontId="48" fillId="0" borderId="1" xfId="0" applyFont="1" applyFill="1" applyBorder="1" applyAlignment="1" applyProtection="1">
      <alignment horizontal="center" vertical="center"/>
    </xf>
    <xf numFmtId="0" fontId="49" fillId="0" borderId="1" xfId="0" applyFont="1" applyFill="1" applyBorder="1" applyAlignment="1" applyProtection="1">
      <alignment vertical="center" wrapText="1"/>
    </xf>
    <xf numFmtId="0" fontId="0" fillId="0" borderId="38" xfId="0" applyFill="1" applyBorder="1" applyProtection="1"/>
    <xf numFmtId="168" fontId="41" fillId="13" borderId="5" xfId="3" applyNumberFormat="1" applyFont="1" applyFill="1" applyBorder="1" applyAlignment="1" applyProtection="1">
      <alignment horizontal="center" vertical="center"/>
    </xf>
    <xf numFmtId="168" fontId="41" fillId="13" borderId="6" xfId="0" applyNumberFormat="1" applyFont="1" applyFill="1" applyBorder="1" applyProtection="1"/>
    <xf numFmtId="0" fontId="0" fillId="0" borderId="0" xfId="0" applyAlignment="1">
      <alignment vertical="center"/>
    </xf>
    <xf numFmtId="165" fontId="51" fillId="0" borderId="63" xfId="0" applyNumberFormat="1" applyFont="1" applyBorder="1" applyAlignment="1" applyProtection="1">
      <alignment vertical="center"/>
    </xf>
    <xf numFmtId="165" fontId="51" fillId="0" borderId="12" xfId="0" applyNumberFormat="1" applyFont="1" applyBorder="1" applyAlignment="1" applyProtection="1">
      <alignment vertical="center"/>
    </xf>
    <xf numFmtId="0" fontId="0" fillId="0" borderId="9" xfId="0" applyBorder="1" applyAlignment="1">
      <alignment horizontal="left" vertical="center" wrapText="1"/>
    </xf>
    <xf numFmtId="165" fontId="41" fillId="13" borderId="5" xfId="3" applyNumberFormat="1" applyFont="1" applyFill="1" applyBorder="1" applyAlignment="1" applyProtection="1">
      <alignment horizontal="center" vertical="center"/>
    </xf>
    <xf numFmtId="1" fontId="41" fillId="13" borderId="43" xfId="3" applyNumberFormat="1" applyFont="1" applyFill="1" applyBorder="1" applyAlignment="1" applyProtection="1">
      <alignment horizontal="center" vertical="center"/>
    </xf>
    <xf numFmtId="0" fontId="0" fillId="0" borderId="60" xfId="0" applyFill="1" applyBorder="1" applyProtection="1"/>
    <xf numFmtId="1" fontId="41" fillId="13" borderId="6" xfId="3" applyNumberFormat="1" applyFont="1" applyFill="1" applyBorder="1" applyAlignment="1" applyProtection="1">
      <alignment horizontal="center" vertical="center"/>
    </xf>
    <xf numFmtId="0" fontId="27" fillId="0" borderId="0" xfId="0" applyFont="1" applyAlignment="1" applyProtection="1">
      <alignment horizontal="right"/>
    </xf>
    <xf numFmtId="0" fontId="16" fillId="0" borderId="0" xfId="0" applyFont="1" applyFill="1" applyBorder="1" applyAlignment="1">
      <alignment horizontal="left" vertical="center" wrapText="1"/>
    </xf>
    <xf numFmtId="0" fontId="0" fillId="0" borderId="9" xfId="0" applyFill="1" applyBorder="1" applyAlignment="1">
      <alignment horizontal="left" vertical="center" wrapText="1"/>
    </xf>
    <xf numFmtId="0" fontId="57" fillId="0" borderId="9" xfId="1" applyFont="1" applyFill="1" applyBorder="1" applyAlignment="1">
      <alignment horizontal="left" vertical="center" wrapText="1"/>
    </xf>
    <xf numFmtId="0" fontId="22" fillId="2" borderId="14" xfId="0" applyFont="1" applyFill="1" applyBorder="1" applyProtection="1"/>
    <xf numFmtId="0" fontId="0" fillId="0" borderId="41" xfId="0" applyBorder="1" applyAlignment="1" applyProtection="1"/>
    <xf numFmtId="0" fontId="0" fillId="0" borderId="42" xfId="0" applyBorder="1" applyAlignment="1" applyProtection="1"/>
    <xf numFmtId="0" fontId="0" fillId="0" borderId="18" xfId="0" applyBorder="1" applyAlignment="1" applyProtection="1"/>
    <xf numFmtId="0" fontId="0" fillId="0" borderId="58" xfId="0" applyBorder="1" applyAlignment="1" applyProtection="1"/>
    <xf numFmtId="0" fontId="0" fillId="0" borderId="59" xfId="0" applyBorder="1" applyAlignment="1" applyProtection="1"/>
    <xf numFmtId="0" fontId="0" fillId="0" borderId="60" xfId="0" applyBorder="1" applyAlignment="1" applyProtection="1"/>
    <xf numFmtId="0" fontId="36" fillId="0" borderId="4" xfId="0" applyFont="1" applyBorder="1" applyAlignment="1" applyProtection="1">
      <alignment horizontal="center" vertical="center"/>
      <protection locked="0"/>
    </xf>
    <xf numFmtId="168" fontId="40" fillId="3" borderId="17" xfId="0" applyNumberFormat="1" applyFont="1" applyFill="1" applyBorder="1" applyAlignment="1" applyProtection="1">
      <alignment horizontal="center" vertical="center" wrapText="1"/>
    </xf>
    <xf numFmtId="0" fontId="14" fillId="11" borderId="27" xfId="0" applyFont="1" applyFill="1" applyBorder="1" applyAlignment="1" applyProtection="1">
      <alignment horizontal="center" vertical="center"/>
    </xf>
    <xf numFmtId="0" fontId="37" fillId="3" borderId="37" xfId="0" applyFont="1" applyFill="1" applyBorder="1" applyAlignment="1" applyProtection="1">
      <alignment horizontal="center" vertical="center"/>
    </xf>
    <xf numFmtId="0" fontId="36" fillId="0" borderId="5" xfId="0" applyFont="1" applyBorder="1" applyAlignment="1" applyProtection="1">
      <alignment horizontal="center" vertical="center"/>
      <protection locked="0"/>
    </xf>
    <xf numFmtId="0" fontId="0" fillId="0" borderId="9" xfId="0" applyBorder="1"/>
    <xf numFmtId="0" fontId="0" fillId="0" borderId="0" xfId="0" applyAlignment="1">
      <alignment horizontal="left"/>
    </xf>
    <xf numFmtId="9" fontId="0" fillId="0" borderId="0" xfId="0" applyNumberFormat="1" applyAlignment="1">
      <alignment horizontal="left"/>
    </xf>
    <xf numFmtId="0" fontId="0" fillId="0" borderId="0" xfId="0" applyFill="1" applyBorder="1" applyAlignment="1">
      <alignment horizontal="left" vertical="center"/>
    </xf>
    <xf numFmtId="165" fontId="0" fillId="0" borderId="9" xfId="0" applyNumberFormat="1" applyBorder="1"/>
    <xf numFmtId="0" fontId="20" fillId="0" borderId="0" xfId="0" applyFont="1" applyBorder="1" applyAlignment="1" applyProtection="1">
      <alignment vertical="center" wrapText="1"/>
    </xf>
    <xf numFmtId="0" fontId="20" fillId="0" borderId="0" xfId="0" applyFont="1" applyBorder="1" applyAlignment="1" applyProtection="1">
      <alignment horizontal="center" vertical="center" wrapText="1"/>
    </xf>
    <xf numFmtId="0" fontId="58" fillId="0" borderId="0" xfId="0" applyFont="1" applyFill="1" applyBorder="1" applyAlignment="1">
      <alignment horizontal="left" vertical="center" wrapText="1"/>
    </xf>
    <xf numFmtId="0" fontId="60" fillId="0" borderId="0" xfId="0" applyFont="1" applyProtection="1"/>
    <xf numFmtId="168" fontId="41" fillId="13" borderId="6" xfId="3" applyNumberFormat="1" applyFont="1" applyFill="1" applyBorder="1" applyAlignment="1" applyProtection="1">
      <alignment horizontal="center" vertical="center"/>
    </xf>
    <xf numFmtId="0" fontId="47" fillId="0" borderId="46" xfId="0" applyFont="1" applyBorder="1"/>
    <xf numFmtId="0" fontId="47" fillId="0" borderId="88" xfId="0" applyFont="1" applyBorder="1"/>
    <xf numFmtId="0" fontId="47" fillId="0" borderId="45" xfId="0" applyFont="1" applyBorder="1"/>
    <xf numFmtId="0" fontId="47" fillId="0" borderId="34" xfId="0" applyFont="1" applyBorder="1"/>
    <xf numFmtId="0" fontId="47" fillId="2" borderId="81" xfId="0" applyFont="1" applyFill="1" applyBorder="1" applyAlignment="1" applyProtection="1">
      <alignment vertical="center" wrapText="1"/>
    </xf>
    <xf numFmtId="0" fontId="47" fillId="2" borderId="86" xfId="0" applyFont="1" applyFill="1" applyBorder="1" applyAlignment="1" applyProtection="1">
      <alignment vertical="center" wrapText="1"/>
    </xf>
    <xf numFmtId="0" fontId="47" fillId="2" borderId="77" xfId="0" applyFont="1" applyFill="1" applyBorder="1" applyAlignment="1" applyProtection="1">
      <alignment vertical="center" wrapText="1"/>
    </xf>
    <xf numFmtId="0" fontId="47" fillId="2" borderId="87" xfId="0" applyFont="1" applyFill="1" applyBorder="1" applyAlignment="1" applyProtection="1">
      <alignment vertical="center" wrapText="1"/>
    </xf>
    <xf numFmtId="0" fontId="64" fillId="3" borderId="53" xfId="0" applyFont="1" applyFill="1" applyBorder="1" applyAlignment="1" applyProtection="1">
      <alignment vertical="center"/>
    </xf>
    <xf numFmtId="0" fontId="47" fillId="3" borderId="26" xfId="0" applyFont="1" applyFill="1" applyBorder="1" applyProtection="1"/>
    <xf numFmtId="0" fontId="47" fillId="2" borderId="42" xfId="0" applyFont="1" applyFill="1" applyBorder="1" applyAlignment="1" applyProtection="1">
      <alignment vertical="center" wrapText="1"/>
    </xf>
    <xf numFmtId="0" fontId="47" fillId="2" borderId="84" xfId="0" applyFont="1" applyFill="1" applyBorder="1" applyAlignment="1" applyProtection="1">
      <alignment vertical="center" wrapText="1"/>
    </xf>
    <xf numFmtId="0" fontId="47" fillId="2" borderId="85" xfId="0" applyFont="1" applyFill="1" applyBorder="1" applyAlignment="1" applyProtection="1">
      <alignment vertical="center" wrapText="1"/>
    </xf>
    <xf numFmtId="0" fontId="67" fillId="11" borderId="27" xfId="0" applyFont="1" applyFill="1" applyBorder="1" applyAlignment="1" applyProtection="1">
      <alignment horizontal="center" vertical="center" wrapText="1"/>
    </xf>
    <xf numFmtId="0" fontId="68" fillId="0" borderId="0" xfId="0" applyFont="1" applyFill="1" applyBorder="1" applyAlignment="1" applyProtection="1">
      <alignment vertical="center"/>
    </xf>
    <xf numFmtId="0" fontId="23" fillId="0" borderId="0" xfId="0" applyFont="1" applyProtection="1"/>
    <xf numFmtId="0" fontId="69" fillId="0" borderId="0" xfId="0" applyFont="1" applyFill="1" applyBorder="1" applyAlignment="1" applyProtection="1"/>
    <xf numFmtId="0" fontId="70" fillId="0" borderId="0" xfId="0" applyFont="1" applyProtection="1"/>
    <xf numFmtId="0" fontId="70" fillId="0" borderId="0" xfId="0" applyFont="1" applyFill="1" applyBorder="1" applyAlignment="1" applyProtection="1">
      <alignment vertical="center"/>
    </xf>
    <xf numFmtId="0" fontId="27" fillId="0" borderId="0" xfId="0" applyFont="1" applyFill="1" applyBorder="1" applyAlignment="1" applyProtection="1">
      <alignment horizontal="right" wrapText="1"/>
    </xf>
    <xf numFmtId="0" fontId="27" fillId="0" borderId="0" xfId="0" applyFont="1" applyFill="1" applyBorder="1" applyAlignment="1" applyProtection="1">
      <alignment horizontal="right"/>
    </xf>
    <xf numFmtId="0" fontId="27" fillId="2" borderId="9" xfId="0" applyFont="1" applyFill="1" applyBorder="1" applyAlignment="1" applyProtection="1"/>
    <xf numFmtId="0" fontId="27" fillId="2" borderId="9" xfId="0" applyFont="1" applyFill="1" applyBorder="1" applyAlignment="1" applyProtection="1">
      <alignment horizontal="center"/>
    </xf>
    <xf numFmtId="0" fontId="39" fillId="0" borderId="0" xfId="0" applyFont="1" applyBorder="1" applyAlignment="1" applyProtection="1">
      <alignment horizontal="left" wrapText="1"/>
    </xf>
    <xf numFmtId="0" fontId="39" fillId="0" borderId="0" xfId="0" applyFont="1" applyBorder="1" applyAlignment="1" applyProtection="1">
      <alignment wrapText="1"/>
    </xf>
    <xf numFmtId="0" fontId="39" fillId="0" borderId="0" xfId="0" applyFont="1" applyFill="1" applyBorder="1" applyAlignment="1" applyProtection="1"/>
    <xf numFmtId="0" fontId="62" fillId="15" borderId="27" xfId="0" applyFont="1" applyFill="1" applyBorder="1" applyAlignment="1" applyProtection="1">
      <alignment horizontal="center" vertical="center"/>
    </xf>
    <xf numFmtId="0" fontId="56" fillId="0" borderId="0" xfId="0" applyFont="1" applyFill="1" applyBorder="1" applyAlignment="1" applyProtection="1">
      <alignment horizontal="right" vertical="center"/>
    </xf>
    <xf numFmtId="0" fontId="0" fillId="0" borderId="64" xfId="0" applyBorder="1" applyProtection="1"/>
    <xf numFmtId="0" fontId="32" fillId="0" borderId="0" xfId="0" applyFont="1" applyFill="1" applyAlignment="1" applyProtection="1">
      <alignment horizontal="right"/>
    </xf>
    <xf numFmtId="0" fontId="41" fillId="0" borderId="0" xfId="0" applyFont="1" applyFill="1" applyAlignment="1" applyProtection="1">
      <alignment horizontal="center"/>
    </xf>
    <xf numFmtId="0" fontId="0" fillId="0" borderId="59" xfId="0" applyFill="1" applyBorder="1" applyProtection="1"/>
    <xf numFmtId="0" fontId="32" fillId="0" borderId="0" xfId="0" applyFont="1" applyAlignment="1" applyProtection="1">
      <alignment horizontal="right"/>
    </xf>
    <xf numFmtId="0" fontId="0" fillId="0" borderId="65" xfId="0" applyBorder="1" applyProtection="1"/>
    <xf numFmtId="0" fontId="0" fillId="0" borderId="64" xfId="0" applyFill="1" applyBorder="1" applyProtection="1"/>
    <xf numFmtId="0" fontId="71" fillId="0" borderId="0" xfId="0" applyFont="1" applyFill="1" applyBorder="1" applyAlignment="1" applyProtection="1">
      <alignment horizontal="center" vertical="center"/>
    </xf>
    <xf numFmtId="0" fontId="37" fillId="3" borderId="37" xfId="0" applyFont="1" applyFill="1" applyBorder="1" applyAlignment="1" applyProtection="1">
      <alignment horizontal="center" vertical="center"/>
      <protection locked="0"/>
    </xf>
    <xf numFmtId="168" fontId="40" fillId="3" borderId="17" xfId="0" applyNumberFormat="1" applyFont="1" applyFill="1" applyBorder="1" applyAlignment="1" applyProtection="1">
      <alignment horizontal="center" vertical="center" wrapText="1"/>
      <protection locked="0"/>
    </xf>
    <xf numFmtId="0" fontId="47" fillId="0" borderId="0" xfId="0" applyFont="1" applyBorder="1" applyAlignment="1" applyProtection="1">
      <alignment vertical="top"/>
    </xf>
    <xf numFmtId="0" fontId="61" fillId="0" borderId="9" xfId="0" applyFont="1" applyBorder="1" applyAlignment="1" applyProtection="1">
      <alignment horizontal="center" vertical="center"/>
      <protection locked="0"/>
    </xf>
    <xf numFmtId="0" fontId="0" fillId="2" borderId="7" xfId="0" applyFill="1" applyBorder="1" applyAlignment="1" applyProtection="1">
      <alignment textRotation="90"/>
    </xf>
    <xf numFmtId="0" fontId="16" fillId="4" borderId="10" xfId="0" applyFont="1" applyFill="1" applyBorder="1" applyAlignment="1" applyProtection="1">
      <alignment textRotation="90"/>
    </xf>
    <xf numFmtId="0" fontId="16" fillId="4" borderId="10" xfId="0" applyFont="1" applyFill="1" applyBorder="1" applyAlignment="1" applyProtection="1">
      <alignment horizontal="center" wrapText="1"/>
    </xf>
    <xf numFmtId="0" fontId="16" fillId="5" borderId="10" xfId="0" applyFont="1" applyFill="1" applyBorder="1" applyAlignment="1" applyProtection="1">
      <alignment textRotation="90"/>
    </xf>
    <xf numFmtId="0" fontId="16" fillId="5" borderId="10" xfId="0" applyFont="1" applyFill="1" applyBorder="1" applyAlignment="1" applyProtection="1">
      <alignment horizontal="center" wrapText="1"/>
    </xf>
    <xf numFmtId="0" fontId="16" fillId="3" borderId="10" xfId="0" applyFont="1" applyFill="1" applyBorder="1" applyAlignment="1" applyProtection="1">
      <alignment textRotation="255"/>
    </xf>
    <xf numFmtId="0" fontId="19" fillId="2" borderId="9" xfId="0" applyFont="1" applyFill="1" applyBorder="1" applyProtection="1"/>
    <xf numFmtId="0" fontId="19" fillId="2" borderId="8" xfId="0" applyFont="1" applyFill="1" applyBorder="1" applyAlignment="1" applyProtection="1"/>
    <xf numFmtId="0" fontId="19" fillId="4" borderId="8" xfId="0" applyFont="1" applyFill="1" applyBorder="1" applyAlignment="1" applyProtection="1">
      <alignment textRotation="90"/>
    </xf>
    <xf numFmtId="0" fontId="16" fillId="5" borderId="8" xfId="0" applyFont="1" applyFill="1" applyBorder="1" applyAlignment="1" applyProtection="1">
      <alignment textRotation="90"/>
    </xf>
    <xf numFmtId="0" fontId="16" fillId="3" borderId="8" xfId="0" applyFont="1" applyFill="1" applyBorder="1" applyAlignment="1" applyProtection="1">
      <alignment horizontal="center"/>
    </xf>
    <xf numFmtId="0" fontId="0" fillId="0" borderId="9" xfId="0" applyBorder="1" applyAlignment="1" applyProtection="1">
      <alignment vertical="center" wrapText="1"/>
    </xf>
    <xf numFmtId="14" fontId="0" fillId="0" borderId="9" xfId="0" applyNumberFormat="1" applyBorder="1" applyAlignment="1" applyProtection="1">
      <alignment vertical="center" wrapText="1"/>
    </xf>
    <xf numFmtId="0" fontId="16" fillId="9" borderId="9" xfId="0" applyFont="1" applyFill="1" applyBorder="1" applyAlignment="1" applyProtection="1">
      <alignment horizontal="center" vertical="center" wrapText="1"/>
    </xf>
    <xf numFmtId="1" fontId="16" fillId="7" borderId="9" xfId="0" applyNumberFormat="1" applyFont="1" applyFill="1" applyBorder="1" applyAlignment="1" applyProtection="1">
      <alignment horizontal="center" vertical="center" wrapText="1"/>
    </xf>
    <xf numFmtId="0" fontId="16" fillId="5" borderId="9" xfId="0" applyFont="1" applyFill="1" applyBorder="1" applyAlignment="1" applyProtection="1">
      <alignment horizontal="center" vertical="center" wrapText="1"/>
    </xf>
    <xf numFmtId="0" fontId="16" fillId="6" borderId="9" xfId="0" applyFont="1" applyFill="1" applyBorder="1" applyAlignment="1" applyProtection="1">
      <alignment horizontal="center" vertical="center" wrapText="1"/>
    </xf>
    <xf numFmtId="0" fontId="16" fillId="8" borderId="9" xfId="0" applyFont="1" applyFill="1" applyBorder="1" applyAlignment="1" applyProtection="1">
      <alignment horizontal="center" vertical="center" wrapText="1"/>
    </xf>
    <xf numFmtId="0" fontId="0" fillId="0" borderId="0" xfId="0" applyAlignment="1" applyProtection="1">
      <alignment vertical="center" wrapText="1"/>
    </xf>
    <xf numFmtId="0" fontId="0" fillId="0" borderId="0" xfId="0" quotePrefix="1" applyProtection="1"/>
    <xf numFmtId="0" fontId="73" fillId="0" borderId="90" xfId="0" applyFont="1" applyBorder="1" applyAlignment="1">
      <alignment vertical="center" wrapText="1"/>
    </xf>
    <xf numFmtId="0" fontId="47" fillId="0" borderId="91" xfId="0" applyFont="1" applyBorder="1"/>
    <xf numFmtId="0" fontId="47" fillId="0" borderId="80" xfId="0" applyFont="1" applyBorder="1" applyAlignment="1">
      <alignment horizontal="left" vertical="center" wrapText="1"/>
    </xf>
    <xf numFmtId="0" fontId="47" fillId="0" borderId="80" xfId="0" applyFont="1" applyBorder="1"/>
    <xf numFmtId="0" fontId="47" fillId="0" borderId="35" xfId="0" applyFont="1" applyBorder="1"/>
    <xf numFmtId="0" fontId="47" fillId="0" borderId="79" xfId="0" applyFont="1" applyBorder="1"/>
    <xf numFmtId="0" fontId="73" fillId="2" borderId="92" xfId="0" applyFont="1" applyFill="1" applyBorder="1" applyAlignment="1">
      <alignment vertical="center" wrapText="1"/>
    </xf>
    <xf numFmtId="0" fontId="73" fillId="2" borderId="93" xfId="0" applyFont="1" applyFill="1" applyBorder="1" applyAlignment="1">
      <alignment horizontal="center" vertical="center" wrapText="1"/>
    </xf>
    <xf numFmtId="0" fontId="73" fillId="16" borderId="94" xfId="0" applyFont="1" applyFill="1" applyBorder="1" applyAlignment="1">
      <alignment vertical="center" wrapText="1"/>
    </xf>
    <xf numFmtId="0" fontId="74" fillId="0" borderId="9" xfId="0" applyFont="1" applyFill="1" applyBorder="1" applyAlignment="1" applyProtection="1">
      <alignment horizontal="center" vertical="center"/>
      <protection locked="0"/>
    </xf>
    <xf numFmtId="0" fontId="75" fillId="0" borderId="0" xfId="0" applyFont="1" applyProtection="1"/>
    <xf numFmtId="0" fontId="36" fillId="0" borderId="0" xfId="0" applyFont="1" applyAlignment="1" applyProtection="1">
      <alignment horizontal="right"/>
    </xf>
    <xf numFmtId="0" fontId="41" fillId="0" borderId="0" xfId="0" applyFont="1" applyFill="1" applyAlignment="1" applyProtection="1">
      <alignment horizontal="right"/>
    </xf>
    <xf numFmtId="168" fontId="22" fillId="0" borderId="9" xfId="0" applyNumberFormat="1" applyFont="1" applyBorder="1" applyAlignment="1" applyProtection="1">
      <alignment vertical="center" wrapText="1"/>
    </xf>
    <xf numFmtId="9" fontId="22" fillId="0" borderId="9" xfId="3" applyFont="1" applyBorder="1" applyAlignment="1" applyProtection="1">
      <alignment vertical="center" wrapText="1"/>
    </xf>
    <xf numFmtId="165" fontId="0" fillId="0" borderId="0" xfId="0" applyNumberFormat="1" applyBorder="1"/>
    <xf numFmtId="0" fontId="47" fillId="2" borderId="44" xfId="0" applyFont="1" applyFill="1" applyBorder="1" applyAlignment="1" applyProtection="1">
      <alignment vertical="center" wrapText="1"/>
    </xf>
    <xf numFmtId="0" fontId="47" fillId="2" borderId="44" xfId="0" applyFont="1" applyFill="1" applyBorder="1" applyProtection="1"/>
    <xf numFmtId="0" fontId="76" fillId="0" borderId="0" xfId="0" applyFont="1" applyAlignment="1" applyProtection="1">
      <alignment horizontal="right" vertical="top"/>
    </xf>
    <xf numFmtId="0" fontId="44" fillId="0" borderId="0" xfId="0" applyFont="1"/>
    <xf numFmtId="0" fontId="36" fillId="0" borderId="79" xfId="0" applyFont="1" applyBorder="1" applyAlignment="1" applyProtection="1">
      <alignment horizontal="center" vertical="center" wrapText="1"/>
    </xf>
    <xf numFmtId="0" fontId="36" fillId="0" borderId="67" xfId="0" applyFont="1" applyBorder="1" applyAlignment="1" applyProtection="1">
      <alignment horizontal="center" vertical="center" wrapText="1"/>
    </xf>
    <xf numFmtId="0" fontId="36" fillId="0" borderId="80" xfId="0" applyFont="1" applyBorder="1" applyAlignment="1" applyProtection="1">
      <alignment horizontal="center" vertical="center" wrapText="1"/>
    </xf>
    <xf numFmtId="0" fontId="36" fillId="0" borderId="15" xfId="0" applyFont="1" applyBorder="1" applyAlignment="1" applyProtection="1">
      <alignment horizontal="center" vertical="center" wrapText="1"/>
    </xf>
    <xf numFmtId="0" fontId="73" fillId="2" borderId="95" xfId="0" applyFont="1" applyFill="1" applyBorder="1" applyAlignment="1">
      <alignment vertical="center" wrapText="1"/>
    </xf>
    <xf numFmtId="0" fontId="79" fillId="0" borderId="0" xfId="0" applyFont="1" applyBorder="1" applyAlignment="1" applyProtection="1">
      <alignment horizontal="center"/>
    </xf>
    <xf numFmtId="0" fontId="44" fillId="0" borderId="0" xfId="0" applyNumberFormat="1" applyFont="1" applyBorder="1" applyAlignment="1" applyProtection="1">
      <alignment horizontal="center"/>
    </xf>
    <xf numFmtId="0" fontId="76" fillId="0" borderId="0" xfId="0" applyFont="1" applyProtection="1"/>
    <xf numFmtId="0" fontId="51" fillId="0" borderId="9" xfId="0" applyFont="1" applyBorder="1" applyAlignment="1">
      <alignment horizontal="center" vertical="center" wrapText="1"/>
    </xf>
    <xf numFmtId="0" fontId="50" fillId="2" borderId="44" xfId="0" applyFont="1" applyFill="1" applyBorder="1" applyAlignment="1" applyProtection="1">
      <alignment horizontal="right" vertical="center"/>
    </xf>
    <xf numFmtId="0" fontId="51" fillId="2" borderId="44" xfId="0" applyFont="1" applyFill="1" applyBorder="1" applyAlignment="1" applyProtection="1">
      <alignment horizontal="left" vertical="center"/>
    </xf>
    <xf numFmtId="0" fontId="49" fillId="3" borderId="0" xfId="0" applyFont="1" applyFill="1" applyBorder="1" applyAlignment="1" applyProtection="1">
      <alignment horizontal="right" vertical="center" wrapText="1"/>
    </xf>
    <xf numFmtId="9" fontId="41" fillId="13" borderId="5" xfId="3" applyNumberFormat="1" applyFont="1" applyFill="1" applyBorder="1" applyAlignment="1" applyProtection="1">
      <alignment horizontal="center" vertical="center"/>
    </xf>
    <xf numFmtId="0" fontId="81" fillId="0" borderId="0" xfId="0" applyFont="1" applyProtection="1"/>
    <xf numFmtId="0" fontId="25" fillId="0" borderId="0" xfId="0" applyFont="1" applyAlignment="1" applyProtection="1">
      <alignment horizontal="right"/>
    </xf>
    <xf numFmtId="0" fontId="47" fillId="0" borderId="45" xfId="0" applyFont="1" applyBorder="1" applyAlignment="1" applyProtection="1">
      <alignment vertical="center" wrapText="1"/>
    </xf>
    <xf numFmtId="0" fontId="47" fillId="0" borderId="46" xfId="0" applyFont="1" applyBorder="1" applyAlignment="1" applyProtection="1">
      <alignment vertical="center" wrapText="1"/>
    </xf>
    <xf numFmtId="0" fontId="47" fillId="0" borderId="8" xfId="0" applyFont="1" applyBorder="1" applyAlignment="1" applyProtection="1">
      <alignment vertical="center" wrapText="1"/>
    </xf>
    <xf numFmtId="0" fontId="22" fillId="0" borderId="102" xfId="0" applyFont="1" applyFill="1" applyBorder="1" applyAlignment="1" applyProtection="1">
      <alignment horizontal="center" vertical="center" wrapText="1"/>
    </xf>
    <xf numFmtId="0" fontId="22" fillId="0" borderId="25" xfId="0" applyFont="1" applyFill="1" applyBorder="1" applyAlignment="1" applyProtection="1">
      <alignment horizontal="center" vertical="center" wrapText="1"/>
    </xf>
    <xf numFmtId="0" fontId="22" fillId="10" borderId="6" xfId="0" applyFont="1" applyFill="1" applyBorder="1" applyAlignment="1" applyProtection="1">
      <alignment horizontal="center" vertical="center" wrapText="1"/>
    </xf>
    <xf numFmtId="0" fontId="20" fillId="0" borderId="103" xfId="0" applyFont="1" applyBorder="1" applyAlignment="1" applyProtection="1">
      <alignment horizontal="left" vertical="center" wrapText="1"/>
    </xf>
    <xf numFmtId="0" fontId="20" fillId="0" borderId="104" xfId="0" applyFont="1" applyBorder="1" applyAlignment="1" applyProtection="1">
      <alignment horizontal="left" vertical="center" wrapText="1"/>
    </xf>
    <xf numFmtId="0" fontId="20" fillId="0" borderId="105" xfId="0" applyFont="1" applyBorder="1" applyAlignment="1" applyProtection="1">
      <alignment horizontal="left" vertical="center" wrapText="1"/>
    </xf>
    <xf numFmtId="0" fontId="20" fillId="0" borderId="108" xfId="0" applyFont="1" applyBorder="1" applyAlignment="1" applyProtection="1">
      <alignment horizontal="left" vertical="center" wrapText="1"/>
    </xf>
    <xf numFmtId="0" fontId="20" fillId="0" borderId="109" xfId="0" applyFont="1" applyBorder="1" applyAlignment="1" applyProtection="1">
      <alignment horizontal="left" vertical="center" wrapText="1"/>
    </xf>
    <xf numFmtId="0" fontId="20" fillId="0" borderId="110" xfId="0" applyFont="1" applyBorder="1" applyAlignment="1" applyProtection="1">
      <alignment horizontal="left" vertical="center" wrapText="1"/>
    </xf>
    <xf numFmtId="0" fontId="20" fillId="0" borderId="113" xfId="0" applyFont="1" applyBorder="1" applyAlignment="1" applyProtection="1">
      <alignment horizontal="left" vertical="center" wrapText="1"/>
    </xf>
    <xf numFmtId="0" fontId="20" fillId="0" borderId="114" xfId="0" applyFont="1" applyBorder="1" applyAlignment="1" applyProtection="1">
      <alignment horizontal="left" vertical="center" wrapText="1"/>
    </xf>
    <xf numFmtId="0" fontId="20" fillId="0" borderId="115" xfId="0" applyFont="1" applyBorder="1" applyAlignment="1" applyProtection="1">
      <alignment horizontal="left" vertical="center" wrapText="1"/>
    </xf>
    <xf numFmtId="9" fontId="23" fillId="0" borderId="9" xfId="3" applyFont="1" applyFill="1" applyBorder="1" applyAlignment="1" applyProtection="1">
      <alignment horizontal="center"/>
    </xf>
    <xf numFmtId="0" fontId="16" fillId="0" borderId="9" xfId="0" applyFont="1" applyBorder="1" applyAlignment="1">
      <alignment horizontal="center"/>
    </xf>
    <xf numFmtId="0" fontId="0" fillId="0" borderId="0" xfId="0" applyFont="1" applyProtection="1"/>
    <xf numFmtId="0" fontId="0" fillId="0" borderId="0" xfId="0" applyFont="1"/>
    <xf numFmtId="0" fontId="16" fillId="11" borderId="0" xfId="0" applyFont="1" applyFill="1" applyBorder="1" applyAlignment="1" applyProtection="1">
      <alignment horizontal="center" vertical="top" wrapText="1"/>
    </xf>
    <xf numFmtId="0" fontId="16" fillId="0" borderId="0" xfId="0" applyFont="1" applyFill="1" applyBorder="1" applyAlignment="1"/>
    <xf numFmtId="14" fontId="20" fillId="0" borderId="0" xfId="0" applyNumberFormat="1" applyFont="1" applyProtection="1"/>
    <xf numFmtId="9" fontId="16" fillId="0" borderId="118" xfId="3" applyFont="1" applyFill="1" applyBorder="1" applyAlignment="1" applyProtection="1">
      <alignment horizontal="center"/>
    </xf>
    <xf numFmtId="9" fontId="16" fillId="0" borderId="119" xfId="3" applyFont="1" applyFill="1" applyBorder="1" applyAlignment="1" applyProtection="1">
      <alignment horizontal="center"/>
    </xf>
    <xf numFmtId="9" fontId="16" fillId="0" borderId="120" xfId="3" applyFont="1" applyFill="1" applyBorder="1" applyAlignment="1" applyProtection="1">
      <alignment horizontal="center"/>
    </xf>
    <xf numFmtId="0" fontId="22" fillId="2" borderId="121" xfId="0" applyFont="1" applyFill="1" applyBorder="1" applyAlignment="1" applyProtection="1">
      <alignment horizontal="center" vertical="center" wrapText="1"/>
    </xf>
    <xf numFmtId="0" fontId="22" fillId="2" borderId="42" xfId="0" applyFont="1" applyFill="1" applyBorder="1" applyAlignment="1" applyProtection="1">
      <alignment vertical="center"/>
    </xf>
    <xf numFmtId="0" fontId="20" fillId="0" borderId="105" xfId="0" applyFont="1" applyBorder="1" applyProtection="1"/>
    <xf numFmtId="0" fontId="20" fillId="0" borderId="110" xfId="0" applyFont="1" applyBorder="1" applyProtection="1"/>
    <xf numFmtId="0" fontId="20" fillId="0" borderId="115" xfId="0" applyFont="1" applyBorder="1" applyProtection="1"/>
    <xf numFmtId="0" fontId="0" fillId="17" borderId="0" xfId="0" applyFill="1"/>
    <xf numFmtId="0" fontId="22" fillId="16" borderId="41" xfId="0" applyFont="1" applyFill="1" applyBorder="1" applyProtection="1"/>
    <xf numFmtId="0" fontId="22" fillId="16" borderId="19" xfId="0" applyFont="1" applyFill="1" applyBorder="1" applyAlignment="1" applyProtection="1"/>
    <xf numFmtId="0" fontId="0" fillId="16" borderId="19" xfId="0" applyFill="1" applyBorder="1" applyProtection="1"/>
    <xf numFmtId="0" fontId="0" fillId="16" borderId="42" xfId="0" applyFill="1" applyBorder="1" applyProtection="1"/>
    <xf numFmtId="0" fontId="16" fillId="0" borderId="18" xfId="0" applyFont="1" applyFill="1" applyBorder="1" applyAlignment="1"/>
    <xf numFmtId="0" fontId="0" fillId="0" borderId="58" xfId="0" applyFill="1" applyBorder="1" applyProtection="1"/>
    <xf numFmtId="0" fontId="16" fillId="0" borderId="18" xfId="0" applyFont="1" applyFill="1" applyBorder="1" applyProtection="1"/>
    <xf numFmtId="0" fontId="0" fillId="0" borderId="58" xfId="0" applyBorder="1" applyProtection="1"/>
    <xf numFmtId="0" fontId="0" fillId="0" borderId="22" xfId="0" applyBorder="1" applyProtection="1"/>
    <xf numFmtId="0" fontId="0" fillId="0" borderId="53" xfId="0" applyFill="1" applyBorder="1" applyAlignment="1"/>
    <xf numFmtId="0" fontId="0" fillId="0" borderId="53" xfId="0" applyBorder="1" applyProtection="1"/>
    <xf numFmtId="0" fontId="0" fillId="0" borderId="60" xfId="0" applyBorder="1" applyProtection="1"/>
    <xf numFmtId="0" fontId="16" fillId="0" borderId="20" xfId="0" applyFont="1" applyBorder="1" applyAlignment="1">
      <alignment horizontal="center"/>
    </xf>
    <xf numFmtId="0" fontId="16" fillId="0" borderId="21" xfId="0" applyFont="1" applyBorder="1" applyAlignment="1"/>
    <xf numFmtId="0" fontId="0" fillId="0" borderId="22" xfId="0" applyBorder="1"/>
    <xf numFmtId="0" fontId="0" fillId="0" borderId="23" xfId="0" applyBorder="1"/>
    <xf numFmtId="9" fontId="0" fillId="0" borderId="23" xfId="0" applyNumberFormat="1" applyBorder="1"/>
    <xf numFmtId="0" fontId="0" fillId="0" borderId="24" xfId="0" applyBorder="1" applyAlignment="1"/>
    <xf numFmtId="0" fontId="47" fillId="0" borderId="0" xfId="0" applyFont="1" applyAlignment="1" applyProtection="1">
      <alignment horizontal="left"/>
      <protection locked="0"/>
    </xf>
    <xf numFmtId="0" fontId="27" fillId="0" borderId="0" xfId="0" applyFont="1" applyBorder="1" applyAlignment="1">
      <alignment horizontal="center" vertical="center" wrapText="1"/>
    </xf>
    <xf numFmtId="0" fontId="20" fillId="2" borderId="102" xfId="0" applyFont="1" applyFill="1" applyBorder="1" applyAlignment="1" applyProtection="1">
      <alignment horizontal="center" vertical="center"/>
    </xf>
    <xf numFmtId="0" fontId="20" fillId="2" borderId="25" xfId="0" applyFont="1" applyFill="1" applyBorder="1" applyAlignment="1" applyProtection="1">
      <alignment horizontal="center" vertical="center"/>
    </xf>
    <xf numFmtId="0" fontId="0" fillId="0" borderId="20" xfId="0" applyBorder="1" applyAlignment="1" applyProtection="1">
      <alignment vertical="center"/>
      <protection locked="0"/>
    </xf>
    <xf numFmtId="0" fontId="0" fillId="0" borderId="22" xfId="0" applyBorder="1" applyAlignment="1" applyProtection="1">
      <alignment vertical="center"/>
      <protection locked="0"/>
    </xf>
    <xf numFmtId="0" fontId="0" fillId="0" borderId="24" xfId="0" applyBorder="1" applyAlignment="1" applyProtection="1">
      <alignment vertical="center"/>
      <protection locked="0"/>
    </xf>
    <xf numFmtId="20" fontId="20" fillId="0" borderId="23" xfId="0" applyNumberFormat="1" applyFont="1" applyBorder="1" applyAlignment="1" applyProtection="1">
      <alignment vertical="center" wrapText="1"/>
      <protection locked="0"/>
    </xf>
    <xf numFmtId="0" fontId="27" fillId="10" borderId="61" xfId="0" applyFont="1" applyFill="1" applyBorder="1" applyAlignment="1" applyProtection="1">
      <alignment horizontal="center" vertical="center" wrapText="1"/>
    </xf>
    <xf numFmtId="0" fontId="20" fillId="10" borderId="76" xfId="0" applyFont="1" applyFill="1" applyBorder="1" applyAlignment="1" applyProtection="1">
      <alignment horizontal="center" vertical="center" wrapText="1"/>
    </xf>
    <xf numFmtId="0" fontId="20" fillId="10" borderId="62" xfId="0" applyFont="1" applyFill="1" applyBorder="1" applyAlignment="1" applyProtection="1">
      <alignment horizontal="center" vertical="center" wrapText="1"/>
    </xf>
    <xf numFmtId="0" fontId="20" fillId="0" borderId="8" xfId="0" applyFont="1" applyBorder="1" applyAlignment="1" applyProtection="1">
      <alignment vertical="center" wrapText="1"/>
      <protection locked="0"/>
    </xf>
    <xf numFmtId="0" fontId="20" fillId="2" borderId="83" xfId="0" applyFont="1" applyFill="1" applyBorder="1" applyAlignment="1" applyProtection="1">
      <alignment horizontal="center" vertical="center" wrapText="1"/>
    </xf>
    <xf numFmtId="0" fontId="20" fillId="2" borderId="125" xfId="0" applyFont="1" applyFill="1" applyBorder="1" applyAlignment="1" applyProtection="1">
      <alignment horizontal="center" vertical="center" wrapText="1"/>
    </xf>
    <xf numFmtId="0" fontId="20" fillId="2" borderId="114" xfId="0" applyFont="1" applyFill="1" applyBorder="1" applyAlignment="1" applyProtection="1">
      <alignment horizontal="center" vertical="center" wrapText="1"/>
    </xf>
    <xf numFmtId="0" fontId="20" fillId="2" borderId="123" xfId="0" applyFont="1" applyFill="1" applyBorder="1" applyAlignment="1" applyProtection="1">
      <alignment horizontal="center" vertical="center" wrapText="1"/>
    </xf>
    <xf numFmtId="0" fontId="20" fillId="2" borderId="126" xfId="0" applyFont="1" applyFill="1" applyBorder="1" applyAlignment="1" applyProtection="1">
      <alignment horizontal="center" vertical="center" wrapText="1"/>
    </xf>
    <xf numFmtId="0" fontId="20" fillId="2" borderId="115" xfId="0" applyFont="1" applyFill="1" applyBorder="1" applyAlignment="1" applyProtection="1">
      <alignment horizontal="center" vertical="center" wrapText="1"/>
    </xf>
    <xf numFmtId="0" fontId="20" fillId="2" borderId="127" xfId="0" applyFont="1" applyFill="1" applyBorder="1" applyAlignment="1" applyProtection="1">
      <alignment horizontal="center" vertical="center" wrapText="1"/>
    </xf>
    <xf numFmtId="0" fontId="22" fillId="0" borderId="0" xfId="0" applyFont="1" applyAlignment="1" applyProtection="1"/>
    <xf numFmtId="0" fontId="83" fillId="0" borderId="0" xfId="0" applyFont="1"/>
    <xf numFmtId="0" fontId="20" fillId="0" borderId="0" xfId="0" applyFont="1" applyBorder="1" applyAlignment="1">
      <alignment vertical="center" wrapText="1"/>
    </xf>
    <xf numFmtId="20" fontId="1" fillId="0" borderId="9" xfId="0" applyNumberFormat="1" applyFont="1" applyBorder="1" applyAlignment="1" applyProtection="1">
      <alignment vertical="center" wrapText="1"/>
      <protection locked="0"/>
    </xf>
    <xf numFmtId="0" fontId="1" fillId="0" borderId="20" xfId="0" applyFont="1" applyBorder="1" applyAlignment="1" applyProtection="1">
      <alignment horizontal="left" vertical="center" wrapText="1"/>
      <protection locked="0"/>
    </xf>
    <xf numFmtId="0" fontId="16" fillId="0" borderId="20" xfId="0" applyFont="1" applyBorder="1" applyAlignment="1">
      <alignment horizontal="center"/>
    </xf>
    <xf numFmtId="0" fontId="16" fillId="0" borderId="9" xfId="0" applyFont="1" applyBorder="1" applyAlignment="1">
      <alignment horizontal="center"/>
    </xf>
    <xf numFmtId="0" fontId="16" fillId="0" borderId="14" xfId="0" applyFont="1" applyBorder="1" applyAlignment="1">
      <alignment horizontal="center"/>
    </xf>
    <xf numFmtId="0" fontId="16" fillId="0" borderId="39" xfId="0" applyFont="1" applyBorder="1" applyAlignment="1">
      <alignment horizontal="center"/>
    </xf>
    <xf numFmtId="0" fontId="22" fillId="18" borderId="64" xfId="0" applyFont="1" applyFill="1" applyBorder="1" applyAlignment="1" applyProtection="1">
      <alignment horizontal="center"/>
    </xf>
    <xf numFmtId="0" fontId="22" fillId="18" borderId="1" xfId="0" applyFont="1" applyFill="1" applyBorder="1" applyAlignment="1" applyProtection="1">
      <alignment horizontal="center"/>
    </xf>
    <xf numFmtId="0" fontId="22" fillId="18" borderId="38" xfId="0" applyFont="1" applyFill="1" applyBorder="1" applyAlignment="1" applyProtection="1">
      <alignment horizontal="center"/>
    </xf>
    <xf numFmtId="0" fontId="21" fillId="0" borderId="12" xfId="0" applyFont="1" applyBorder="1" applyAlignment="1" applyProtection="1">
      <alignment horizontal="center" vertical="center" wrapText="1"/>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0" fillId="0" borderId="111" xfId="0" applyFont="1" applyBorder="1" applyAlignment="1" applyProtection="1">
      <alignment horizontal="center" vertical="center" wrapText="1"/>
    </xf>
    <xf numFmtId="0" fontId="20" fillId="0" borderId="112" xfId="0" applyFont="1" applyBorder="1" applyAlignment="1" applyProtection="1">
      <alignment horizontal="center" vertical="center" wrapText="1"/>
    </xf>
    <xf numFmtId="0" fontId="23" fillId="0" borderId="13" xfId="0" applyFont="1" applyBorder="1" applyAlignment="1">
      <alignment horizontal="left" vertical="center"/>
    </xf>
    <xf numFmtId="0" fontId="36" fillId="0" borderId="8" xfId="0" applyFont="1" applyBorder="1" applyAlignment="1">
      <alignment horizontal="left" vertical="center"/>
    </xf>
    <xf numFmtId="0" fontId="21" fillId="3" borderId="9" xfId="0" applyFont="1" applyFill="1" applyBorder="1" applyAlignment="1" applyProtection="1">
      <alignment horizontal="center"/>
    </xf>
    <xf numFmtId="0" fontId="23" fillId="0" borderId="9" xfId="0" applyFont="1" applyBorder="1" applyAlignment="1">
      <alignment horizontal="center"/>
    </xf>
    <xf numFmtId="0" fontId="22" fillId="0" borderId="0" xfId="0" applyFont="1" applyAlignment="1" applyProtection="1">
      <alignment horizontal="right"/>
    </xf>
    <xf numFmtId="0" fontId="21" fillId="3" borderId="67" xfId="0" applyFont="1" applyFill="1" applyBorder="1" applyAlignment="1" applyProtection="1">
      <alignment horizontal="center"/>
    </xf>
    <xf numFmtId="0" fontId="21" fillId="3" borderId="0" xfId="0" applyFont="1" applyFill="1" applyBorder="1" applyAlignment="1" applyProtection="1">
      <alignment horizontal="center"/>
    </xf>
    <xf numFmtId="0" fontId="20" fillId="0" borderId="104" xfId="0" applyFont="1" applyBorder="1" applyAlignment="1" applyProtection="1">
      <alignment horizontal="center"/>
    </xf>
    <xf numFmtId="0" fontId="20" fillId="0" borderId="45" xfId="0" applyFont="1" applyBorder="1" applyAlignment="1" applyProtection="1">
      <alignment horizontal="center"/>
    </xf>
    <xf numFmtId="0" fontId="22" fillId="2" borderId="99" xfId="0" applyFont="1" applyFill="1" applyBorder="1" applyAlignment="1" applyProtection="1">
      <alignment horizontal="center" vertical="center" wrapText="1"/>
    </xf>
    <xf numFmtId="0" fontId="22" fillId="2" borderId="122" xfId="0" applyFont="1" applyFill="1" applyBorder="1" applyAlignment="1" applyProtection="1">
      <alignment horizontal="center" vertical="center" wrapText="1"/>
    </xf>
    <xf numFmtId="0" fontId="27" fillId="19" borderId="61" xfId="0" applyFont="1" applyFill="1" applyBorder="1" applyAlignment="1" applyProtection="1">
      <alignment horizontal="center"/>
    </xf>
    <xf numFmtId="0" fontId="27" fillId="19" borderId="62" xfId="0" applyFont="1" applyFill="1" applyBorder="1" applyAlignment="1" applyProtection="1">
      <alignment horizontal="center"/>
    </xf>
    <xf numFmtId="0" fontId="22" fillId="2" borderId="100" xfId="0" applyFont="1" applyFill="1" applyBorder="1" applyAlignment="1" applyProtection="1">
      <alignment horizontal="center" vertical="center" wrapText="1"/>
    </xf>
    <xf numFmtId="0" fontId="21" fillId="3" borderId="9" xfId="0" applyFont="1" applyFill="1" applyBorder="1" applyAlignment="1">
      <alignment horizontal="center"/>
    </xf>
    <xf numFmtId="0" fontId="27" fillId="20" borderId="36" xfId="0" applyFont="1" applyFill="1" applyBorder="1" applyAlignment="1" applyProtection="1">
      <alignment horizontal="center"/>
    </xf>
    <xf numFmtId="0" fontId="27" fillId="20" borderId="26" xfId="0" applyFont="1" applyFill="1" applyBorder="1" applyAlignment="1" applyProtection="1">
      <alignment horizontal="center"/>
    </xf>
    <xf numFmtId="0" fontId="27" fillId="20" borderId="29" xfId="0" applyFont="1" applyFill="1" applyBorder="1" applyAlignment="1" applyProtection="1">
      <alignment horizontal="center"/>
    </xf>
    <xf numFmtId="0" fontId="20" fillId="0" borderId="106" xfId="0" applyFont="1" applyBorder="1" applyAlignment="1" applyProtection="1">
      <alignment horizontal="center" vertical="center" wrapText="1"/>
    </xf>
    <xf numFmtId="0" fontId="20" fillId="0" borderId="107" xfId="0" applyFont="1" applyBorder="1" applyAlignment="1" applyProtection="1">
      <alignment horizontal="center" vertical="center" wrapText="1"/>
    </xf>
    <xf numFmtId="0" fontId="27" fillId="21" borderId="1" xfId="0" applyFont="1" applyFill="1" applyBorder="1" applyAlignment="1" applyProtection="1">
      <alignment horizontal="center" vertical="center"/>
    </xf>
    <xf numFmtId="0" fontId="27" fillId="21" borderId="38" xfId="0" applyFont="1" applyFill="1" applyBorder="1" applyAlignment="1" applyProtection="1">
      <alignment horizontal="center" vertical="center"/>
    </xf>
    <xf numFmtId="0" fontId="22" fillId="2" borderId="101" xfId="0" applyFont="1" applyFill="1" applyBorder="1" applyAlignment="1" applyProtection="1">
      <alignment horizontal="center" vertical="center" wrapText="1"/>
    </xf>
    <xf numFmtId="0" fontId="20" fillId="0" borderId="116" xfId="0" applyFont="1" applyBorder="1" applyAlignment="1" applyProtection="1">
      <alignment horizontal="center" vertical="center" wrapText="1"/>
    </xf>
    <xf numFmtId="0" fontId="20" fillId="0" borderId="117" xfId="0" applyFont="1" applyBorder="1" applyAlignment="1" applyProtection="1">
      <alignment horizontal="center" vertical="center" wrapText="1"/>
    </xf>
    <xf numFmtId="0" fontId="36" fillId="0" borderId="9" xfId="0" applyFont="1" applyBorder="1" applyAlignment="1">
      <alignment horizontal="left"/>
    </xf>
    <xf numFmtId="0" fontId="22" fillId="0" borderId="0" xfId="0" applyFont="1" applyAlignment="1">
      <alignment horizontal="right"/>
    </xf>
    <xf numFmtId="0" fontId="27" fillId="0" borderId="0" xfId="0" applyFont="1" applyBorder="1" applyAlignment="1">
      <alignment horizontal="right"/>
    </xf>
    <xf numFmtId="0" fontId="23" fillId="2" borderId="9" xfId="0" applyFont="1" applyFill="1" applyBorder="1" applyAlignment="1">
      <alignment horizontal="center" vertical="center"/>
    </xf>
    <xf numFmtId="0" fontId="0" fillId="0" borderId="9" xfId="0" applyFont="1" applyBorder="1" applyAlignment="1">
      <alignment horizontal="left" vertical="center"/>
    </xf>
    <xf numFmtId="0" fontId="36" fillId="0" borderId="9" xfId="0" applyFont="1" applyBorder="1" applyAlignment="1" applyProtection="1">
      <alignment horizontal="center" vertical="center"/>
      <protection locked="0"/>
    </xf>
    <xf numFmtId="0" fontId="36" fillId="0" borderId="0" xfId="0" applyFont="1" applyAlignment="1">
      <alignment horizontal="center"/>
    </xf>
    <xf numFmtId="0" fontId="20" fillId="0" borderId="109" xfId="0" applyFont="1" applyBorder="1" applyAlignment="1" applyProtection="1">
      <alignment horizontal="center"/>
    </xf>
    <xf numFmtId="0" fontId="20" fillId="0" borderId="46" xfId="0" applyFont="1" applyBorder="1" applyAlignment="1" applyProtection="1">
      <alignment horizontal="center"/>
    </xf>
    <xf numFmtId="0" fontId="20" fillId="0" borderId="114" xfId="0" applyFont="1" applyBorder="1" applyAlignment="1" applyProtection="1">
      <alignment horizontal="center"/>
    </xf>
    <xf numFmtId="0" fontId="20" fillId="0" borderId="123" xfId="0" applyFont="1" applyBorder="1" applyAlignment="1" applyProtection="1">
      <alignment horizontal="center"/>
    </xf>
    <xf numFmtId="0" fontId="23" fillId="2" borderId="9" xfId="0" applyFont="1" applyFill="1" applyBorder="1" applyAlignment="1">
      <alignment horizontal="center"/>
    </xf>
    <xf numFmtId="0" fontId="77" fillId="0" borderId="46" xfId="0" applyFont="1" applyFill="1" applyBorder="1" applyAlignment="1">
      <alignment horizontal="left" vertical="center" wrapText="1"/>
    </xf>
    <xf numFmtId="0" fontId="77" fillId="0" borderId="34" xfId="0" applyFont="1" applyFill="1" applyBorder="1" applyAlignment="1">
      <alignment horizontal="left" vertical="center" wrapText="1"/>
    </xf>
    <xf numFmtId="0" fontId="22" fillId="2" borderId="9" xfId="0" applyFont="1" applyFill="1" applyBorder="1" applyAlignment="1" applyProtection="1">
      <alignment horizontal="center"/>
    </xf>
    <xf numFmtId="0" fontId="47" fillId="0" borderId="68" xfId="0" applyFont="1" applyBorder="1" applyAlignment="1">
      <alignment horizontal="center" vertical="center"/>
    </xf>
    <xf numFmtId="0" fontId="47" fillId="0" borderId="67" xfId="0" applyFont="1" applyBorder="1" applyAlignment="1">
      <alignment horizontal="center" vertical="center"/>
    </xf>
    <xf numFmtId="0" fontId="47" fillId="0" borderId="15" xfId="0" applyFont="1" applyBorder="1" applyAlignment="1">
      <alignment horizontal="center" vertical="center"/>
    </xf>
    <xf numFmtId="0" fontId="44" fillId="0" borderId="9" xfId="0" applyFont="1" applyBorder="1" applyAlignment="1">
      <alignment horizontal="center" vertical="center" wrapText="1"/>
    </xf>
    <xf numFmtId="0" fontId="82" fillId="0" borderId="0" xfId="1" applyFont="1" applyAlignment="1">
      <alignment horizontal="center"/>
    </xf>
    <xf numFmtId="0" fontId="64" fillId="0" borderId="0" xfId="0" applyFont="1" applyAlignment="1">
      <alignment horizontal="justify" wrapText="1"/>
    </xf>
    <xf numFmtId="0" fontId="52" fillId="0" borderId="63" xfId="0" applyFont="1" applyFill="1" applyBorder="1" applyAlignment="1" applyProtection="1">
      <alignment horizontal="left" vertical="center" wrapText="1"/>
    </xf>
    <xf numFmtId="0" fontId="52" fillId="0" borderId="0" xfId="0" applyFont="1" applyFill="1" applyBorder="1" applyAlignment="1" applyProtection="1">
      <alignment horizontal="left" vertical="center" wrapText="1"/>
    </xf>
    <xf numFmtId="9" fontId="53" fillId="3" borderId="66" xfId="3" applyFont="1" applyFill="1" applyBorder="1" applyAlignment="1" applyProtection="1">
      <alignment horizontal="left" vertical="center"/>
    </xf>
    <xf numFmtId="0" fontId="80" fillId="0" borderId="0" xfId="0" applyFont="1" applyBorder="1" applyAlignment="1" applyProtection="1">
      <alignment horizontal="justify" vertical="top" wrapText="1"/>
    </xf>
    <xf numFmtId="0" fontId="77" fillId="0" borderId="45" xfId="0" applyFont="1" applyFill="1" applyBorder="1" applyAlignment="1">
      <alignment horizontal="left" vertical="center" wrapText="1"/>
    </xf>
    <xf numFmtId="0" fontId="25" fillId="0" borderId="0" xfId="0" applyFont="1" applyAlignment="1" applyProtection="1">
      <alignment horizontal="right"/>
    </xf>
    <xf numFmtId="0" fontId="81" fillId="0" borderId="0" xfId="0" applyFont="1" applyAlignment="1" applyProtection="1">
      <alignment horizontal="left"/>
    </xf>
    <xf numFmtId="0" fontId="50" fillId="0" borderId="63" xfId="0" applyFont="1" applyBorder="1" applyAlignment="1" applyProtection="1">
      <alignment horizontal="right" vertical="center"/>
    </xf>
    <xf numFmtId="0" fontId="50" fillId="0" borderId="12" xfId="0" applyFont="1" applyBorder="1" applyAlignment="1" applyProtection="1">
      <alignment horizontal="right" vertical="center"/>
    </xf>
    <xf numFmtId="165" fontId="51" fillId="0" borderId="63" xfId="0" applyNumberFormat="1" applyFont="1" applyBorder="1" applyAlignment="1" applyProtection="1">
      <alignment horizontal="left" vertical="center"/>
    </xf>
    <xf numFmtId="165" fontId="51" fillId="0" borderId="12" xfId="0" applyNumberFormat="1" applyFont="1" applyBorder="1" applyAlignment="1" applyProtection="1">
      <alignment horizontal="left" vertical="center"/>
    </xf>
    <xf numFmtId="14" fontId="81" fillId="0" borderId="0" xfId="0" applyNumberFormat="1" applyFont="1" applyAlignment="1" applyProtection="1">
      <alignment horizontal="left"/>
    </xf>
    <xf numFmtId="0" fontId="82" fillId="0" borderId="0" xfId="1" applyFont="1" applyAlignment="1" applyProtection="1">
      <alignment horizontal="center"/>
    </xf>
    <xf numFmtId="0" fontId="23" fillId="0" borderId="0" xfId="0" applyFont="1" applyAlignment="1" applyProtection="1">
      <alignment horizontal="center"/>
    </xf>
    <xf numFmtId="0" fontId="44" fillId="0" borderId="0" xfId="0" applyFont="1" applyBorder="1" applyAlignment="1">
      <alignment horizontal="right" vertical="center" wrapText="1"/>
    </xf>
    <xf numFmtId="0" fontId="44" fillId="0" borderId="11" xfId="0" applyFont="1" applyBorder="1" applyAlignment="1">
      <alignment horizontal="right" vertical="center" wrapText="1"/>
    </xf>
    <xf numFmtId="0" fontId="47" fillId="0" borderId="89" xfId="0" applyFont="1" applyBorder="1" applyAlignment="1">
      <alignment horizontal="center" vertical="center" wrapText="1"/>
    </xf>
    <xf numFmtId="0" fontId="47" fillId="0" borderId="31" xfId="0" applyFont="1" applyBorder="1" applyAlignment="1">
      <alignment horizontal="center" vertical="center" wrapText="1"/>
    </xf>
    <xf numFmtId="9" fontId="47" fillId="0" borderId="96" xfId="0" applyNumberFormat="1" applyFont="1" applyBorder="1" applyAlignment="1">
      <alignment horizontal="center" vertical="center"/>
    </xf>
    <xf numFmtId="0" fontId="47" fillId="0" borderId="96" xfId="0" applyFont="1" applyBorder="1" applyAlignment="1">
      <alignment horizontal="center" vertical="center"/>
    </xf>
    <xf numFmtId="0" fontId="47" fillId="0" borderId="97" xfId="0" applyFont="1" applyBorder="1" applyAlignment="1">
      <alignment horizontal="center" vertical="center"/>
    </xf>
    <xf numFmtId="9" fontId="47" fillId="0" borderId="98" xfId="0" applyNumberFormat="1" applyFont="1" applyBorder="1" applyAlignment="1">
      <alignment horizontal="center" vertical="center"/>
    </xf>
    <xf numFmtId="0" fontId="47" fillId="0" borderId="11" xfId="0" applyFont="1" applyBorder="1" applyAlignment="1">
      <alignment horizontal="center" vertical="center"/>
    </xf>
    <xf numFmtId="0" fontId="47" fillId="0" borderId="13" xfId="0" applyFont="1" applyBorder="1" applyAlignment="1">
      <alignment horizontal="center" vertical="center"/>
    </xf>
    <xf numFmtId="0" fontId="47" fillId="0" borderId="69" xfId="0" applyFont="1" applyBorder="1" applyAlignment="1">
      <alignment horizontal="center" vertical="center"/>
    </xf>
    <xf numFmtId="0" fontId="84" fillId="0" borderId="0" xfId="0" applyFont="1" applyAlignment="1">
      <alignment horizontal="justify" vertical="top" wrapText="1"/>
    </xf>
    <xf numFmtId="0" fontId="0" fillId="0" borderId="41" xfId="0" applyBorder="1" applyAlignment="1" applyProtection="1">
      <alignment horizontal="center"/>
    </xf>
    <xf numFmtId="0" fontId="0" fillId="0" borderId="42" xfId="0" applyBorder="1" applyAlignment="1" applyProtection="1">
      <alignment horizontal="center"/>
    </xf>
    <xf numFmtId="0" fontId="0" fillId="0" borderId="18" xfId="0" applyBorder="1" applyAlignment="1" applyProtection="1">
      <alignment horizontal="center"/>
    </xf>
    <xf numFmtId="0" fontId="0" fillId="0" borderId="58" xfId="0" applyBorder="1" applyAlignment="1" applyProtection="1">
      <alignment horizontal="center"/>
    </xf>
    <xf numFmtId="0" fontId="0" fillId="0" borderId="59" xfId="0" applyBorder="1" applyAlignment="1" applyProtection="1">
      <alignment horizontal="center"/>
    </xf>
    <xf numFmtId="0" fontId="0" fillId="0" borderId="60" xfId="0" applyBorder="1" applyAlignment="1" applyProtection="1">
      <alignment horizontal="center"/>
    </xf>
    <xf numFmtId="0" fontId="16" fillId="0" borderId="65" xfId="0" applyFont="1" applyBorder="1" applyAlignment="1" applyProtection="1">
      <alignment horizontal="center" vertical="center" wrapText="1"/>
    </xf>
    <xf numFmtId="0" fontId="16" fillId="0" borderId="40" xfId="0" applyFont="1" applyBorder="1" applyAlignment="1" applyProtection="1">
      <alignment horizontal="center" vertical="center" wrapText="1"/>
    </xf>
    <xf numFmtId="0" fontId="16" fillId="0" borderId="64" xfId="0" applyFont="1" applyBorder="1" applyAlignment="1" applyProtection="1">
      <alignment horizontal="center" vertical="center" wrapText="1"/>
    </xf>
    <xf numFmtId="0" fontId="16" fillId="0" borderId="38"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16" fillId="0" borderId="39" xfId="0" applyFont="1" applyBorder="1" applyAlignment="1" applyProtection="1">
      <alignment horizontal="center" vertical="center" wrapText="1"/>
    </xf>
    <xf numFmtId="0" fontId="45" fillId="0" borderId="41" xfId="0" applyFont="1" applyBorder="1" applyAlignment="1" applyProtection="1">
      <alignment horizontal="center" vertical="center" wrapText="1"/>
    </xf>
    <xf numFmtId="0" fontId="45" fillId="0" borderId="19" xfId="0" applyFont="1" applyBorder="1" applyAlignment="1" applyProtection="1">
      <alignment horizontal="center" vertical="center" wrapText="1"/>
    </xf>
    <xf numFmtId="0" fontId="45" fillId="0" borderId="42" xfId="0" applyFont="1" applyBorder="1" applyAlignment="1" applyProtection="1">
      <alignment horizontal="center" vertical="center" wrapText="1"/>
    </xf>
    <xf numFmtId="0" fontId="45" fillId="0" borderId="18" xfId="0" applyFont="1" applyBorder="1" applyAlignment="1" applyProtection="1">
      <alignment horizontal="center" vertical="center" wrapText="1"/>
    </xf>
    <xf numFmtId="0" fontId="45" fillId="0" borderId="0" xfId="0" applyFont="1" applyBorder="1" applyAlignment="1" applyProtection="1">
      <alignment horizontal="center" vertical="center" wrapText="1"/>
    </xf>
    <xf numFmtId="0" fontId="45" fillId="0" borderId="58" xfId="0" applyFont="1" applyBorder="1" applyAlignment="1" applyProtection="1">
      <alignment horizontal="center" vertical="center" wrapText="1"/>
    </xf>
    <xf numFmtId="0" fontId="45" fillId="0" borderId="59" xfId="0" applyFont="1" applyBorder="1" applyAlignment="1" applyProtection="1">
      <alignment horizontal="center" vertical="center" wrapText="1"/>
    </xf>
    <xf numFmtId="0" fontId="45" fillId="0" borderId="53" xfId="0" applyFont="1" applyBorder="1" applyAlignment="1" applyProtection="1">
      <alignment horizontal="center" vertical="center" wrapText="1"/>
    </xf>
    <xf numFmtId="0" fontId="45" fillId="0" borderId="60" xfId="0" applyFont="1" applyBorder="1" applyAlignment="1" applyProtection="1">
      <alignment horizontal="center" vertical="center" wrapText="1"/>
    </xf>
    <xf numFmtId="9" fontId="78" fillId="11" borderId="0" xfId="3" applyFont="1" applyFill="1" applyBorder="1" applyAlignment="1" applyProtection="1">
      <alignment horizontal="center" vertical="center"/>
    </xf>
    <xf numFmtId="0" fontId="51" fillId="2" borderId="44" xfId="0" applyFont="1" applyFill="1" applyBorder="1" applyAlignment="1" applyProtection="1">
      <alignment horizontal="left" vertical="center"/>
    </xf>
    <xf numFmtId="0" fontId="44" fillId="14" borderId="0" xfId="0" applyFont="1" applyFill="1" applyBorder="1" applyAlignment="1" applyProtection="1">
      <alignment horizontal="right" vertical="center" wrapText="1"/>
    </xf>
    <xf numFmtId="0" fontId="44" fillId="14" borderId="44" xfId="0" applyFont="1" applyFill="1" applyBorder="1" applyAlignment="1" applyProtection="1">
      <alignment horizontal="right" vertical="center" wrapText="1"/>
    </xf>
    <xf numFmtId="0" fontId="42" fillId="0" borderId="0" xfId="0" applyFont="1" applyBorder="1" applyAlignment="1" applyProtection="1">
      <alignment horizontal="right"/>
    </xf>
    <xf numFmtId="0" fontId="51" fillId="2" borderId="0" xfId="0" applyFont="1" applyFill="1" applyBorder="1" applyAlignment="1" applyProtection="1">
      <alignment horizontal="left" vertical="center"/>
    </xf>
    <xf numFmtId="0" fontId="26" fillId="0" borderId="0" xfId="0" applyFont="1" applyBorder="1" applyAlignment="1" applyProtection="1">
      <alignment horizontal="right"/>
    </xf>
    <xf numFmtId="0" fontId="0" fillId="0" borderId="0" xfId="0" applyFill="1" applyAlignment="1">
      <alignment horizontal="left" vertical="top" wrapText="1"/>
    </xf>
    <xf numFmtId="0" fontId="23" fillId="0" borderId="0" xfId="0" applyFont="1" applyFill="1" applyBorder="1" applyAlignment="1">
      <alignment horizontal="left" vertical="center"/>
    </xf>
    <xf numFmtId="0" fontId="36" fillId="0" borderId="47" xfId="0" applyFont="1" applyFill="1" applyBorder="1" applyAlignment="1" applyProtection="1">
      <alignment horizontal="left" vertical="center"/>
      <protection locked="0"/>
    </xf>
    <xf numFmtId="0" fontId="36" fillId="0" borderId="48" xfId="0" applyFont="1" applyFill="1" applyBorder="1" applyAlignment="1" applyProtection="1">
      <alignment horizontal="left" vertical="center"/>
      <protection locked="0"/>
    </xf>
    <xf numFmtId="0" fontId="23" fillId="0" borderId="0" xfId="0" applyFont="1" applyFill="1" applyAlignment="1">
      <alignment horizontal="left" vertical="center"/>
    </xf>
    <xf numFmtId="0" fontId="44" fillId="3" borderId="36" xfId="0" applyFont="1" applyFill="1" applyBorder="1" applyAlignment="1">
      <alignment horizontal="center" vertical="center"/>
    </xf>
    <xf numFmtId="0" fontId="44" fillId="3" borderId="26" xfId="0" applyFont="1" applyFill="1" applyBorder="1" applyAlignment="1">
      <alignment horizontal="center" vertical="center"/>
    </xf>
    <xf numFmtId="0" fontId="44" fillId="3" borderId="29" xfId="0" applyFont="1" applyFill="1" applyBorder="1" applyAlignment="1">
      <alignment horizontal="center" vertical="center"/>
    </xf>
    <xf numFmtId="0" fontId="23" fillId="0" borderId="19" xfId="0" applyFont="1" applyFill="1" applyBorder="1" applyAlignment="1">
      <alignment horizontal="left" vertical="center"/>
    </xf>
    <xf numFmtId="0" fontId="25" fillId="0" borderId="0" xfId="0" applyFont="1" applyBorder="1" applyAlignment="1">
      <alignment horizontal="center" vertical="center" wrapText="1"/>
    </xf>
    <xf numFmtId="0" fontId="43" fillId="0" borderId="48" xfId="0" applyFont="1" applyFill="1" applyBorder="1" applyAlignment="1">
      <alignment horizontal="center" vertical="center"/>
    </xf>
    <xf numFmtId="0" fontId="43" fillId="0" borderId="0" xfId="0" applyFont="1" applyFill="1" applyAlignment="1">
      <alignment horizontal="right" vertical="center"/>
    </xf>
    <xf numFmtId="0" fontId="36" fillId="0" borderId="47" xfId="0" applyNumberFormat="1" applyFont="1" applyFill="1" applyBorder="1" applyAlignment="1" applyProtection="1">
      <alignment horizontal="left" vertical="center"/>
      <protection locked="0"/>
    </xf>
    <xf numFmtId="0" fontId="36" fillId="0" borderId="48" xfId="0" applyNumberFormat="1" applyFont="1" applyFill="1" applyBorder="1" applyAlignment="1" applyProtection="1">
      <alignment horizontal="left" vertical="center"/>
      <protection locked="0"/>
    </xf>
    <xf numFmtId="166" fontId="36" fillId="0" borderId="78" xfId="0" applyNumberFormat="1" applyFont="1" applyFill="1" applyBorder="1" applyAlignment="1" applyProtection="1">
      <alignment horizontal="left" vertical="center"/>
      <protection locked="0"/>
    </xf>
    <xf numFmtId="0" fontId="45" fillId="0" borderId="17" xfId="0" applyFont="1" applyBorder="1" applyAlignment="1" applyProtection="1">
      <alignment horizontal="center" vertical="center" wrapText="1"/>
    </xf>
    <xf numFmtId="0" fontId="23" fillId="10" borderId="128" xfId="0" applyFont="1" applyFill="1" applyBorder="1" applyAlignment="1" applyProtection="1">
      <alignment horizontal="center" vertical="center" wrapText="1"/>
    </xf>
    <xf numFmtId="0" fontId="23" fillId="10" borderId="49" xfId="0" applyFont="1" applyFill="1" applyBorder="1" applyAlignment="1" applyProtection="1">
      <alignment horizontal="center" vertical="center" wrapText="1"/>
    </xf>
    <xf numFmtId="0" fontId="23" fillId="10" borderId="50" xfId="0" applyFont="1" applyFill="1" applyBorder="1" applyAlignment="1" applyProtection="1">
      <alignment horizontal="center" vertical="center" wrapText="1"/>
    </xf>
    <xf numFmtId="0" fontId="23" fillId="10" borderId="51" xfId="0" applyFont="1" applyFill="1" applyBorder="1" applyAlignment="1" applyProtection="1">
      <alignment horizontal="center" vertical="center" wrapText="1"/>
    </xf>
    <xf numFmtId="0" fontId="27" fillId="2" borderId="0" xfId="0" applyFont="1" applyFill="1" applyBorder="1" applyAlignment="1" applyProtection="1">
      <alignment horizontal="left" vertical="center"/>
    </xf>
    <xf numFmtId="0" fontId="36" fillId="0" borderId="0" xfId="0" applyFont="1" applyBorder="1" applyAlignment="1" applyProtection="1">
      <alignment horizontal="left" vertical="center"/>
    </xf>
    <xf numFmtId="0" fontId="36" fillId="0" borderId="16" xfId="0" applyFont="1" applyBorder="1" applyAlignment="1" applyProtection="1">
      <alignment horizontal="left"/>
    </xf>
    <xf numFmtId="0" fontId="72" fillId="3" borderId="0" xfId="0" applyFont="1" applyFill="1" applyBorder="1" applyAlignment="1" applyProtection="1">
      <alignment horizontal="center" vertical="center"/>
    </xf>
    <xf numFmtId="0" fontId="0" fillId="0" borderId="17" xfId="0" applyFont="1" applyBorder="1" applyAlignment="1" applyProtection="1">
      <alignment horizontal="center" vertical="center" wrapText="1"/>
    </xf>
    <xf numFmtId="14" fontId="0" fillId="0" borderId="17" xfId="0" applyNumberFormat="1" applyFont="1" applyBorder="1" applyAlignment="1" applyProtection="1">
      <alignment horizontal="center" vertical="center" wrapText="1"/>
    </xf>
    <xf numFmtId="0" fontId="0" fillId="0" borderId="17" xfId="0" applyBorder="1" applyAlignment="1" applyProtection="1">
      <alignment horizontal="center"/>
    </xf>
    <xf numFmtId="0" fontId="72" fillId="3" borderId="0" xfId="0" applyFont="1" applyFill="1" applyBorder="1" applyAlignment="1" applyProtection="1">
      <alignment horizontal="center"/>
    </xf>
    <xf numFmtId="0" fontId="21" fillId="0" borderId="17" xfId="0" applyFont="1" applyBorder="1" applyAlignment="1" applyProtection="1">
      <alignment horizontal="center"/>
    </xf>
    <xf numFmtId="0" fontId="2" fillId="0" borderId="41" xfId="0" applyFont="1" applyBorder="1" applyAlignment="1" applyProtection="1">
      <alignment horizontal="left" vertical="top" wrapText="1"/>
      <protection locked="0"/>
    </xf>
    <xf numFmtId="0" fontId="20" fillId="0" borderId="19" xfId="0" applyFont="1" applyBorder="1" applyAlignment="1" applyProtection="1">
      <alignment horizontal="left" vertical="top" wrapText="1"/>
      <protection locked="0"/>
    </xf>
    <xf numFmtId="0" fontId="20" fillId="0" borderId="42" xfId="0" applyFont="1" applyBorder="1" applyAlignment="1" applyProtection="1">
      <alignment horizontal="left" vertical="top" wrapText="1"/>
      <protection locked="0"/>
    </xf>
    <xf numFmtId="0" fontId="20" fillId="0" borderId="1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58" xfId="0" applyFont="1" applyBorder="1" applyAlignment="1" applyProtection="1">
      <alignment horizontal="left" vertical="top" wrapText="1"/>
      <protection locked="0"/>
    </xf>
    <xf numFmtId="0" fontId="20" fillId="0" borderId="59" xfId="0" applyFont="1" applyBorder="1" applyAlignment="1" applyProtection="1">
      <alignment horizontal="left" vertical="top" wrapText="1"/>
      <protection locked="0"/>
    </xf>
    <xf numFmtId="0" fontId="20" fillId="0" borderId="53" xfId="0" applyFont="1" applyBorder="1" applyAlignment="1" applyProtection="1">
      <alignment horizontal="left" vertical="top" wrapText="1"/>
      <protection locked="0"/>
    </xf>
    <xf numFmtId="0" fontId="20" fillId="0" borderId="60" xfId="0" applyFont="1" applyBorder="1" applyAlignment="1" applyProtection="1">
      <alignment horizontal="left" vertical="top" wrapText="1"/>
      <protection locked="0"/>
    </xf>
    <xf numFmtId="0" fontId="36" fillId="0" borderId="56" xfId="0" applyFont="1" applyBorder="1" applyAlignment="1" applyProtection="1">
      <alignment horizontal="left" vertical="center"/>
    </xf>
    <xf numFmtId="0" fontId="36" fillId="0" borderId="0" xfId="0" applyFont="1" applyBorder="1" applyAlignment="1" applyProtection="1">
      <alignment horizontal="left"/>
    </xf>
    <xf numFmtId="14" fontId="36" fillId="0" borderId="56" xfId="0" applyNumberFormat="1" applyFont="1" applyBorder="1" applyAlignment="1" applyProtection="1">
      <alignment horizontal="left" vertical="center"/>
    </xf>
    <xf numFmtId="0" fontId="36" fillId="0" borderId="56" xfId="0" applyFont="1" applyBorder="1" applyAlignment="1" applyProtection="1">
      <alignment horizontal="left"/>
    </xf>
    <xf numFmtId="0" fontId="23" fillId="10" borderId="54" xfId="0" applyFont="1" applyFill="1" applyBorder="1" applyAlignment="1" applyProtection="1">
      <alignment horizontal="center" vertical="center" wrapText="1"/>
    </xf>
    <xf numFmtId="0" fontId="23" fillId="10" borderId="55" xfId="0" applyFont="1" applyFill="1" applyBorder="1" applyAlignment="1" applyProtection="1">
      <alignment horizontal="center" vertical="center" wrapText="1"/>
    </xf>
    <xf numFmtId="0" fontId="23" fillId="10" borderId="129" xfId="0" applyFont="1" applyFill="1" applyBorder="1" applyAlignment="1" applyProtection="1">
      <alignment horizontal="center" vertical="center" wrapText="1"/>
    </xf>
    <xf numFmtId="0" fontId="23" fillId="12" borderId="124" xfId="0" applyFont="1" applyFill="1" applyBorder="1" applyAlignment="1" applyProtection="1">
      <alignment horizontal="center" vertical="center"/>
    </xf>
    <xf numFmtId="0" fontId="23" fillId="12" borderId="52" xfId="0" applyFont="1" applyFill="1" applyBorder="1" applyAlignment="1" applyProtection="1">
      <alignment horizontal="center" vertical="center"/>
    </xf>
    <xf numFmtId="0" fontId="46" fillId="0" borderId="53" xfId="0" applyFont="1" applyBorder="1" applyAlignment="1" applyProtection="1">
      <alignment horizontal="center" vertical="center"/>
    </xf>
    <xf numFmtId="0" fontId="0" fillId="0" borderId="64"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38" xfId="0" applyFont="1" applyBorder="1" applyAlignment="1" applyProtection="1">
      <alignment horizontal="center" vertical="center" wrapText="1"/>
    </xf>
    <xf numFmtId="0" fontId="0" fillId="0" borderId="57" xfId="0" applyFont="1" applyBorder="1" applyAlignment="1" applyProtection="1">
      <alignment horizontal="center" vertical="center" wrapText="1"/>
    </xf>
    <xf numFmtId="0" fontId="0" fillId="0" borderId="2" xfId="0" applyFont="1" applyBorder="1" applyAlignment="1" applyProtection="1">
      <alignment horizontal="center" vertical="center" wrapText="1"/>
    </xf>
    <xf numFmtId="0" fontId="0" fillId="0" borderId="39" xfId="0" applyFont="1" applyBorder="1" applyAlignment="1" applyProtection="1">
      <alignment horizontal="center" vertical="center" wrapText="1"/>
    </xf>
    <xf numFmtId="14" fontId="0" fillId="0" borderId="57" xfId="0" applyNumberFormat="1" applyFont="1" applyBorder="1" applyAlignment="1" applyProtection="1">
      <alignment horizontal="center" vertical="center" wrapText="1"/>
    </xf>
    <xf numFmtId="14" fontId="0" fillId="0" borderId="2" xfId="0" applyNumberFormat="1" applyFont="1" applyBorder="1" applyAlignment="1" applyProtection="1">
      <alignment horizontal="center" vertical="center" wrapText="1"/>
    </xf>
    <xf numFmtId="14" fontId="0" fillId="0" borderId="39" xfId="0" applyNumberFormat="1" applyFont="1" applyBorder="1" applyAlignment="1" applyProtection="1">
      <alignment horizontal="center" vertical="center" wrapText="1"/>
    </xf>
    <xf numFmtId="0" fontId="0" fillId="0" borderId="65"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40" xfId="0" applyFont="1" applyBorder="1" applyAlignment="1" applyProtection="1">
      <alignment horizontal="center" vertical="center" wrapText="1"/>
    </xf>
    <xf numFmtId="0" fontId="27" fillId="2" borderId="9" xfId="0" applyFont="1" applyFill="1" applyBorder="1" applyAlignment="1" applyProtection="1">
      <alignment horizontal="center" vertical="center"/>
    </xf>
    <xf numFmtId="0" fontId="27" fillId="3" borderId="14" xfId="0" applyFont="1" applyFill="1" applyBorder="1" applyAlignment="1" applyProtection="1">
      <alignment horizontal="center" vertical="center"/>
    </xf>
    <xf numFmtId="0" fontId="27" fillId="3" borderId="2" xfId="0" applyFont="1" applyFill="1" applyBorder="1" applyAlignment="1" applyProtection="1">
      <alignment horizontal="center" vertical="center"/>
    </xf>
    <xf numFmtId="0" fontId="27" fillId="3" borderId="31" xfId="0" applyFont="1" applyFill="1" applyBorder="1" applyAlignment="1" applyProtection="1">
      <alignment horizontal="center" vertical="center"/>
    </xf>
    <xf numFmtId="0" fontId="16" fillId="0" borderId="30" xfId="0" applyFont="1" applyBorder="1" applyAlignment="1" applyProtection="1">
      <alignment horizontal="left" vertical="center"/>
    </xf>
    <xf numFmtId="0" fontId="16" fillId="0" borderId="33" xfId="0" applyFont="1" applyBorder="1" applyAlignment="1" applyProtection="1">
      <alignment horizontal="left" vertical="center"/>
    </xf>
    <xf numFmtId="0" fontId="16" fillId="0" borderId="20" xfId="0" applyFont="1" applyBorder="1" applyAlignment="1" applyProtection="1">
      <alignment horizontal="left" vertical="center"/>
    </xf>
    <xf numFmtId="0" fontId="16" fillId="0" borderId="21" xfId="0" applyFont="1" applyBorder="1" applyAlignment="1" applyProtection="1">
      <alignment horizontal="left" vertical="center"/>
    </xf>
    <xf numFmtId="0" fontId="16" fillId="0" borderId="22" xfId="0" applyFont="1" applyBorder="1" applyAlignment="1" applyProtection="1">
      <alignment horizontal="left" vertical="center"/>
    </xf>
    <xf numFmtId="0" fontId="16" fillId="0" borderId="24" xfId="0" applyFont="1" applyBorder="1" applyAlignment="1" applyProtection="1">
      <alignment horizontal="left" vertical="center"/>
    </xf>
    <xf numFmtId="0" fontId="45" fillId="0" borderId="36" xfId="0" applyFont="1" applyFill="1" applyBorder="1" applyAlignment="1" applyProtection="1">
      <alignment horizontal="center" vertical="center"/>
    </xf>
    <xf numFmtId="0" fontId="45" fillId="0" borderId="26" xfId="0" applyFont="1" applyFill="1" applyBorder="1" applyAlignment="1" applyProtection="1">
      <alignment horizontal="center" vertical="center"/>
    </xf>
    <xf numFmtId="0" fontId="45" fillId="0" borderId="29" xfId="0" applyFont="1" applyFill="1" applyBorder="1" applyAlignment="1" applyProtection="1">
      <alignment horizontal="center" vertical="center"/>
    </xf>
    <xf numFmtId="0" fontId="44" fillId="0" borderId="0" xfId="0" applyFont="1" applyFill="1" applyBorder="1" applyAlignment="1" applyProtection="1">
      <alignment horizontal="center" vertical="top" wrapText="1"/>
    </xf>
    <xf numFmtId="0" fontId="59" fillId="0" borderId="0" xfId="0" applyFont="1" applyFill="1" applyBorder="1" applyAlignment="1" applyProtection="1">
      <alignment horizontal="center" vertical="top"/>
    </xf>
    <xf numFmtId="0" fontId="27" fillId="0" borderId="61" xfId="0" applyFont="1" applyFill="1" applyBorder="1" applyAlignment="1" applyProtection="1">
      <alignment horizontal="center" vertical="center"/>
    </xf>
    <xf numFmtId="0" fontId="27" fillId="0" borderId="76" xfId="0" applyFont="1" applyFill="1" applyBorder="1" applyAlignment="1" applyProtection="1">
      <alignment horizontal="center" vertical="center"/>
    </xf>
    <xf numFmtId="0" fontId="27" fillId="0" borderId="62" xfId="0" applyFont="1" applyFill="1" applyBorder="1" applyAlignment="1" applyProtection="1">
      <alignment horizontal="center" vertical="center"/>
    </xf>
    <xf numFmtId="0" fontId="70" fillId="0" borderId="14" xfId="0" applyFont="1" applyFill="1" applyBorder="1" applyAlignment="1" applyProtection="1">
      <alignment horizontal="right" wrapText="1"/>
    </xf>
    <xf numFmtId="0" fontId="70" fillId="0" borderId="2" xfId="0" applyFont="1" applyFill="1" applyBorder="1" applyAlignment="1" applyProtection="1">
      <alignment horizontal="right" wrapText="1"/>
    </xf>
    <xf numFmtId="0" fontId="70" fillId="0" borderId="31" xfId="0" applyFont="1" applyFill="1" applyBorder="1" applyAlignment="1" applyProtection="1">
      <alignment horizontal="right" wrapText="1"/>
    </xf>
    <xf numFmtId="0" fontId="63" fillId="2" borderId="71" xfId="0" applyFont="1" applyFill="1" applyBorder="1" applyAlignment="1" applyProtection="1">
      <alignment horizontal="center" vertical="center" wrapText="1"/>
    </xf>
    <xf numFmtId="0" fontId="63" fillId="2" borderId="73" xfId="0" applyFont="1" applyFill="1" applyBorder="1" applyAlignment="1" applyProtection="1">
      <alignment horizontal="center" vertical="center" wrapText="1"/>
    </xf>
    <xf numFmtId="0" fontId="67" fillId="11" borderId="19" xfId="0" applyFont="1" applyFill="1" applyBorder="1" applyAlignment="1" applyProtection="1">
      <alignment horizontal="center" vertical="center" wrapText="1"/>
    </xf>
    <xf numFmtId="0" fontId="63" fillId="2" borderId="72" xfId="0" applyFont="1" applyFill="1" applyBorder="1" applyAlignment="1" applyProtection="1">
      <alignment horizontal="center" vertical="center" wrapText="1"/>
    </xf>
    <xf numFmtId="0" fontId="49" fillId="0" borderId="0" xfId="0" applyFont="1" applyFill="1" applyBorder="1" applyAlignment="1" applyProtection="1">
      <alignment horizontal="left" vertical="center" wrapText="1"/>
    </xf>
    <xf numFmtId="0" fontId="63" fillId="2" borderId="75" xfId="0" applyFont="1" applyFill="1" applyBorder="1" applyAlignment="1" applyProtection="1">
      <alignment horizontal="center" vertical="center" wrapText="1"/>
    </xf>
    <xf numFmtId="0" fontId="52" fillId="0" borderId="14" xfId="0" applyFont="1" applyFill="1" applyBorder="1" applyAlignment="1" applyProtection="1">
      <alignment horizontal="right" vertical="center"/>
    </xf>
    <xf numFmtId="0" fontId="52" fillId="0" borderId="2" xfId="0" applyFont="1" applyFill="1" applyBorder="1" applyAlignment="1" applyProtection="1">
      <alignment horizontal="right" vertical="center"/>
    </xf>
    <xf numFmtId="0" fontId="52" fillId="0" borderId="31" xfId="0" applyFont="1" applyFill="1" applyBorder="1" applyAlignment="1" applyProtection="1">
      <alignment horizontal="right" vertical="center"/>
    </xf>
    <xf numFmtId="9" fontId="23" fillId="2" borderId="51" xfId="3" applyFont="1" applyFill="1" applyBorder="1" applyAlignment="1" applyProtection="1">
      <alignment horizontal="center" vertical="center" textRotation="90"/>
    </xf>
    <xf numFmtId="9" fontId="23" fillId="2" borderId="82" xfId="3" applyFont="1" applyFill="1" applyBorder="1" applyAlignment="1" applyProtection="1">
      <alignment horizontal="center" vertical="center" textRotation="90"/>
    </xf>
    <xf numFmtId="9" fontId="23" fillId="2" borderId="83" xfId="3" applyFont="1" applyFill="1" applyBorder="1" applyAlignment="1" applyProtection="1">
      <alignment horizontal="center" vertical="center" textRotation="90"/>
    </xf>
    <xf numFmtId="9" fontId="23" fillId="2" borderId="51" xfId="3" applyFont="1" applyFill="1" applyBorder="1" applyAlignment="1" applyProtection="1">
      <alignment horizontal="center" vertical="center" textRotation="90" wrapText="1"/>
    </xf>
    <xf numFmtId="9" fontId="23" fillId="2" borderId="82" xfId="3" applyFont="1" applyFill="1" applyBorder="1" applyAlignment="1" applyProtection="1">
      <alignment horizontal="center" vertical="center" textRotation="90" wrapText="1"/>
    </xf>
    <xf numFmtId="9" fontId="23" fillId="2" borderId="83" xfId="3" applyFont="1" applyFill="1" applyBorder="1" applyAlignment="1" applyProtection="1">
      <alignment horizontal="center" vertical="center" textRotation="90" wrapText="1"/>
    </xf>
    <xf numFmtId="0" fontId="20" fillId="0" borderId="19" xfId="0" applyFont="1" applyBorder="1" applyAlignment="1" applyProtection="1">
      <alignment horizontal="right" vertical="center" wrapText="1"/>
    </xf>
    <xf numFmtId="0" fontId="36" fillId="0" borderId="9" xfId="0" applyFont="1" applyFill="1" applyBorder="1" applyAlignment="1" applyProtection="1">
      <alignment horizontal="left"/>
      <protection locked="0"/>
    </xf>
    <xf numFmtId="0" fontId="39" fillId="0" borderId="12" xfId="0" applyFont="1" applyBorder="1" applyAlignment="1" applyProtection="1">
      <alignment horizontal="center"/>
    </xf>
    <xf numFmtId="0" fontId="39" fillId="0" borderId="2" xfId="0" applyFont="1" applyBorder="1" applyAlignment="1" applyProtection="1">
      <alignment horizontal="center"/>
    </xf>
    <xf numFmtId="14" fontId="39" fillId="0" borderId="2" xfId="0" applyNumberFormat="1" applyFont="1" applyBorder="1" applyAlignment="1" applyProtection="1">
      <alignment horizontal="center"/>
    </xf>
    <xf numFmtId="9" fontId="36" fillId="2" borderId="41" xfId="3" applyFont="1" applyFill="1" applyBorder="1" applyAlignment="1" applyProtection="1">
      <alignment horizontal="center" vertical="center"/>
    </xf>
    <xf numFmtId="9" fontId="36" fillId="2" borderId="18" xfId="3" applyFont="1" applyFill="1" applyBorder="1" applyAlignment="1" applyProtection="1">
      <alignment horizontal="center" vertical="center"/>
    </xf>
    <xf numFmtId="9" fontId="36" fillId="2" borderId="59" xfId="3" applyFont="1" applyFill="1" applyBorder="1" applyAlignment="1" applyProtection="1">
      <alignment horizontal="center" vertical="center"/>
    </xf>
    <xf numFmtId="0" fontId="63" fillId="2" borderId="70" xfId="0" applyFont="1" applyFill="1" applyBorder="1" applyAlignment="1" applyProtection="1">
      <alignment horizontal="center" vertical="center" wrapText="1"/>
    </xf>
    <xf numFmtId="0" fontId="48" fillId="0" borderId="58" xfId="0" applyFont="1" applyFill="1" applyBorder="1" applyAlignment="1" applyProtection="1">
      <alignment horizontal="center" vertical="center"/>
    </xf>
    <xf numFmtId="0" fontId="48" fillId="3" borderId="0" xfId="0" applyFont="1" applyFill="1" applyBorder="1" applyAlignment="1" applyProtection="1">
      <alignment horizontal="center" vertical="center"/>
    </xf>
    <xf numFmtId="0" fontId="63" fillId="2" borderId="74" xfId="0" applyFont="1" applyFill="1" applyBorder="1" applyAlignment="1" applyProtection="1">
      <alignment horizontal="center" vertical="center" wrapText="1"/>
    </xf>
    <xf numFmtId="0" fontId="47" fillId="0" borderId="41" xfId="0" applyFont="1" applyBorder="1" applyAlignment="1" applyProtection="1">
      <alignment horizontal="left" vertical="top" wrapText="1"/>
      <protection locked="0"/>
    </xf>
    <xf numFmtId="0" fontId="47" fillId="0" borderId="19" xfId="0" applyFont="1" applyBorder="1" applyAlignment="1" applyProtection="1">
      <alignment horizontal="left" vertical="top" wrapText="1"/>
      <protection locked="0"/>
    </xf>
    <xf numFmtId="0" fontId="47" fillId="0" borderId="42" xfId="0" applyFont="1" applyBorder="1" applyAlignment="1" applyProtection="1">
      <alignment horizontal="left" vertical="top" wrapText="1"/>
      <protection locked="0"/>
    </xf>
    <xf numFmtId="0" fontId="47" fillId="0" borderId="18" xfId="0" applyFont="1" applyBorder="1" applyAlignment="1" applyProtection="1">
      <alignment horizontal="left" vertical="top" wrapText="1"/>
      <protection locked="0"/>
    </xf>
    <xf numFmtId="0" fontId="47" fillId="0" borderId="0" xfId="0" applyFont="1" applyBorder="1" applyAlignment="1" applyProtection="1">
      <alignment horizontal="left" vertical="top" wrapText="1"/>
      <protection locked="0"/>
    </xf>
    <xf numFmtId="0" fontId="47" fillId="0" borderId="58" xfId="0" applyFont="1" applyBorder="1" applyAlignment="1" applyProtection="1">
      <alignment horizontal="left" vertical="top" wrapText="1"/>
      <protection locked="0"/>
    </xf>
    <xf numFmtId="0" fontId="47" fillId="0" borderId="59" xfId="0" applyFont="1" applyBorder="1" applyAlignment="1" applyProtection="1">
      <alignment horizontal="left" vertical="top" wrapText="1"/>
      <protection locked="0"/>
    </xf>
    <xf numFmtId="0" fontId="47" fillId="0" borderId="53" xfId="0" applyFont="1" applyBorder="1" applyAlignment="1" applyProtection="1">
      <alignment horizontal="left" vertical="top" wrapText="1"/>
      <protection locked="0"/>
    </xf>
    <xf numFmtId="0" fontId="47" fillId="0" borderId="60" xfId="0" applyFont="1" applyBorder="1" applyAlignment="1" applyProtection="1">
      <alignment horizontal="left" vertical="top" wrapText="1"/>
      <protection locked="0"/>
    </xf>
    <xf numFmtId="0" fontId="27" fillId="0" borderId="19" xfId="0" applyFont="1" applyBorder="1" applyAlignment="1" applyProtection="1">
      <alignment horizontal="center" vertical="center" wrapText="1"/>
    </xf>
    <xf numFmtId="0" fontId="27" fillId="0" borderId="42" xfId="0" applyFont="1" applyBorder="1" applyAlignment="1" applyProtection="1">
      <alignment horizontal="center" vertical="center" wrapText="1"/>
    </xf>
    <xf numFmtId="0" fontId="27" fillId="0" borderId="0" xfId="0" applyFont="1" applyBorder="1" applyAlignment="1" applyProtection="1">
      <alignment horizontal="center" vertical="center" wrapText="1"/>
    </xf>
    <xf numFmtId="0" fontId="27" fillId="0" borderId="58" xfId="0" applyFont="1" applyBorder="1" applyAlignment="1" applyProtection="1">
      <alignment horizontal="center" vertical="center" wrapText="1"/>
    </xf>
    <xf numFmtId="0" fontId="27" fillId="0" borderId="53" xfId="0" applyFont="1" applyBorder="1" applyAlignment="1" applyProtection="1">
      <alignment horizontal="center" vertical="center" wrapText="1"/>
    </xf>
    <xf numFmtId="0" fontId="27" fillId="0" borderId="60" xfId="0" applyFont="1" applyBorder="1" applyAlignment="1" applyProtection="1">
      <alignment horizontal="center" vertical="center" wrapText="1"/>
    </xf>
    <xf numFmtId="0" fontId="16" fillId="0" borderId="65"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16" fillId="0" borderId="64" xfId="0" applyFont="1" applyBorder="1" applyAlignment="1" applyProtection="1">
      <alignment horizontal="left" vertical="center" wrapText="1"/>
    </xf>
    <xf numFmtId="0" fontId="16" fillId="0" borderId="38" xfId="0" applyFont="1" applyBorder="1" applyAlignment="1" applyProtection="1">
      <alignment horizontal="left" vertical="center" wrapText="1"/>
    </xf>
    <xf numFmtId="0" fontId="16" fillId="0" borderId="57" xfId="0" applyFont="1" applyBorder="1" applyAlignment="1" applyProtection="1">
      <alignment horizontal="left" vertical="center" wrapText="1"/>
    </xf>
    <xf numFmtId="0" fontId="16" fillId="0" borderId="39" xfId="0" applyFont="1" applyBorder="1" applyAlignment="1" applyProtection="1">
      <alignment horizontal="left" vertical="center" wrapText="1"/>
    </xf>
    <xf numFmtId="0" fontId="0" fillId="0" borderId="9" xfId="0" applyBorder="1" applyAlignment="1">
      <alignment horizontal="left" vertical="center" wrapText="1"/>
    </xf>
    <xf numFmtId="0" fontId="38" fillId="0" borderId="0" xfId="0" applyFont="1" applyAlignment="1">
      <alignment horizontal="center"/>
    </xf>
    <xf numFmtId="0" fontId="16" fillId="0" borderId="9" xfId="0" applyFont="1" applyBorder="1" applyAlignment="1">
      <alignment horizontal="left" vertical="center" wrapText="1"/>
    </xf>
    <xf numFmtId="0" fontId="38" fillId="0" borderId="0" xfId="0" applyFont="1" applyAlignment="1">
      <alignment horizontal="right"/>
    </xf>
    <xf numFmtId="0" fontId="27" fillId="0" borderId="41"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53" xfId="0" applyFont="1" applyBorder="1" applyAlignment="1">
      <alignment horizontal="center" vertical="center" wrapText="1"/>
    </xf>
    <xf numFmtId="0" fontId="27" fillId="0" borderId="60"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41" xfId="0" applyBorder="1" applyAlignment="1">
      <alignment horizontal="center"/>
    </xf>
    <xf numFmtId="0" fontId="0" fillId="0" borderId="42" xfId="0" applyBorder="1" applyAlignment="1">
      <alignment horizontal="center"/>
    </xf>
    <xf numFmtId="0" fontId="0" fillId="0" borderId="18" xfId="0" applyBorder="1" applyAlignment="1">
      <alignment horizontal="center"/>
    </xf>
    <xf numFmtId="0" fontId="0" fillId="0" borderId="58" xfId="0"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36" fillId="0" borderId="41" xfId="0" applyFont="1" applyBorder="1" applyAlignment="1" applyProtection="1">
      <alignment horizontal="left" vertical="top" wrapText="1"/>
      <protection locked="0"/>
    </xf>
    <xf numFmtId="0" fontId="36" fillId="0" borderId="19" xfId="0" applyFont="1" applyBorder="1" applyAlignment="1" applyProtection="1">
      <alignment horizontal="left" vertical="top" wrapText="1"/>
      <protection locked="0"/>
    </xf>
    <xf numFmtId="0" fontId="36" fillId="0" borderId="42" xfId="0" applyFont="1" applyBorder="1" applyAlignment="1" applyProtection="1">
      <alignment horizontal="left" vertical="top" wrapText="1"/>
      <protection locked="0"/>
    </xf>
    <xf numFmtId="0" fontId="36" fillId="0" borderId="18" xfId="0" applyFont="1" applyBorder="1" applyAlignment="1" applyProtection="1">
      <alignment horizontal="left" vertical="top" wrapText="1"/>
      <protection locked="0"/>
    </xf>
    <xf numFmtId="0" fontId="36" fillId="0" borderId="0" xfId="0" applyFont="1" applyBorder="1" applyAlignment="1" applyProtection="1">
      <alignment horizontal="left" vertical="top" wrapText="1"/>
      <protection locked="0"/>
    </xf>
    <xf numFmtId="0" fontId="36" fillId="0" borderId="58" xfId="0" applyFont="1" applyBorder="1" applyAlignment="1" applyProtection="1">
      <alignment horizontal="left" vertical="top" wrapText="1"/>
      <protection locked="0"/>
    </xf>
    <xf numFmtId="0" fontId="36" fillId="0" borderId="59" xfId="0" applyFont="1" applyBorder="1" applyAlignment="1" applyProtection="1">
      <alignment horizontal="left" vertical="top" wrapText="1"/>
      <protection locked="0"/>
    </xf>
    <xf numFmtId="0" fontId="36" fillId="0" borderId="53" xfId="0" applyFont="1" applyBorder="1" applyAlignment="1" applyProtection="1">
      <alignment horizontal="left" vertical="top" wrapText="1"/>
      <protection locked="0"/>
    </xf>
    <xf numFmtId="0" fontId="36" fillId="0" borderId="60" xfId="0" applyFont="1" applyBorder="1" applyAlignment="1" applyProtection="1">
      <alignment horizontal="left" vertical="top" wrapText="1"/>
      <protection locked="0"/>
    </xf>
    <xf numFmtId="0" fontId="26" fillId="2" borderId="53" xfId="0" applyFont="1" applyFill="1" applyBorder="1" applyAlignment="1">
      <alignment horizontal="center" vertical="center" wrapText="1"/>
    </xf>
    <xf numFmtId="0" fontId="26" fillId="2" borderId="36" xfId="0" applyFont="1" applyFill="1" applyBorder="1" applyAlignment="1">
      <alignment horizontal="center" vertical="center"/>
    </xf>
    <xf numFmtId="0" fontId="26" fillId="2" borderId="26" xfId="0" applyFont="1" applyFill="1" applyBorder="1" applyAlignment="1">
      <alignment horizontal="center" vertical="center"/>
    </xf>
    <xf numFmtId="0" fontId="26" fillId="2" borderId="29" xfId="0" applyFont="1" applyFill="1" applyBorder="1" applyAlignment="1">
      <alignment horizontal="center" vertical="center"/>
    </xf>
    <xf numFmtId="0" fontId="28" fillId="0" borderId="9" xfId="0" applyFont="1" applyBorder="1" applyAlignment="1">
      <alignment horizontal="center" vertical="center"/>
    </xf>
    <xf numFmtId="0" fontId="29" fillId="0" borderId="9" xfId="0" applyFont="1" applyBorder="1" applyAlignment="1" applyProtection="1">
      <alignment horizontal="left" vertical="center"/>
      <protection locked="0"/>
    </xf>
    <xf numFmtId="0" fontId="26" fillId="2" borderId="0" xfId="0" applyFont="1" applyFill="1" applyAlignment="1">
      <alignment horizontal="center" vertical="top" wrapText="1"/>
    </xf>
    <xf numFmtId="0" fontId="26" fillId="2" borderId="0" xfId="0" applyFont="1" applyFill="1" applyAlignment="1">
      <alignment horizontal="left" vertical="top" wrapText="1"/>
    </xf>
    <xf numFmtId="0" fontId="20" fillId="0" borderId="0" xfId="0" applyFont="1" applyBorder="1" applyAlignment="1">
      <alignment horizontal="center" vertical="center" wrapText="1"/>
    </xf>
    <xf numFmtId="0" fontId="20" fillId="0" borderId="14" xfId="0" applyFont="1" applyBorder="1" applyAlignment="1" applyProtection="1">
      <alignment horizontal="center"/>
      <protection locked="0"/>
    </xf>
    <xf numFmtId="0" fontId="20" fillId="0" borderId="31" xfId="0" applyFont="1" applyBorder="1" applyAlignment="1" applyProtection="1">
      <alignment horizontal="center"/>
      <protection locked="0"/>
    </xf>
    <xf numFmtId="0" fontId="2" fillId="0" borderId="9" xfId="0" applyFont="1" applyBorder="1" applyAlignment="1" applyProtection="1">
      <alignment horizontal="left"/>
      <protection locked="0"/>
    </xf>
    <xf numFmtId="0" fontId="20" fillId="0" borderId="9" xfId="0" applyFont="1" applyBorder="1" applyAlignment="1" applyProtection="1">
      <alignment horizontal="left"/>
      <protection locked="0"/>
    </xf>
    <xf numFmtId="0" fontId="0" fillId="0" borderId="0" xfId="0" applyAlignment="1">
      <alignment horizontal="left" vertical="top" wrapText="1"/>
    </xf>
    <xf numFmtId="0" fontId="22" fillId="2" borderId="61" xfId="0" applyFont="1" applyFill="1" applyBorder="1" applyAlignment="1">
      <alignment horizontal="left"/>
    </xf>
    <xf numFmtId="0" fontId="22" fillId="2" borderId="62" xfId="0" applyFont="1" applyFill="1" applyBorder="1" applyAlignment="1">
      <alignment horizontal="left"/>
    </xf>
    <xf numFmtId="0" fontId="35" fillId="0" borderId="26" xfId="0" applyFont="1" applyBorder="1" applyAlignment="1" applyProtection="1">
      <alignment wrapText="1"/>
      <protection locked="0"/>
    </xf>
    <xf numFmtId="0" fontId="35" fillId="0" borderId="29" xfId="0" applyFont="1" applyBorder="1" applyAlignment="1" applyProtection="1">
      <alignment wrapText="1"/>
      <protection locked="0"/>
    </xf>
    <xf numFmtId="0" fontId="28" fillId="0" borderId="14" xfId="0" applyFont="1" applyBorder="1" applyAlignment="1">
      <alignment horizontal="center" vertical="center"/>
    </xf>
    <xf numFmtId="0" fontId="28" fillId="0" borderId="31" xfId="0" applyFont="1" applyBorder="1" applyAlignment="1">
      <alignment horizontal="center" vertical="center"/>
    </xf>
    <xf numFmtId="0" fontId="22" fillId="2" borderId="36" xfId="0" applyFont="1" applyFill="1" applyBorder="1" applyAlignment="1">
      <alignment horizontal="left"/>
    </xf>
    <xf numFmtId="0" fontId="22" fillId="2" borderId="29" xfId="0" applyFont="1" applyFill="1" applyBorder="1" applyAlignment="1">
      <alignment horizontal="left"/>
    </xf>
    <xf numFmtId="164" fontId="35" fillId="0" borderId="36" xfId="2" applyFont="1" applyBorder="1" applyAlignment="1" applyProtection="1">
      <alignment horizontal="left" wrapText="1"/>
    </xf>
    <xf numFmtId="164" fontId="35" fillId="0" borderId="26" xfId="2" applyFont="1" applyBorder="1" applyAlignment="1" applyProtection="1">
      <alignment horizontal="left" wrapText="1"/>
    </xf>
    <xf numFmtId="164" fontId="35" fillId="0" borderId="29" xfId="2" applyFont="1" applyBorder="1" applyAlignment="1" applyProtection="1">
      <alignment horizontal="left" wrapText="1"/>
    </xf>
    <xf numFmtId="0" fontId="26" fillId="3" borderId="9" xfId="0" applyFont="1" applyFill="1" applyBorder="1" applyAlignment="1">
      <alignment horizontal="center" vertical="center"/>
    </xf>
    <xf numFmtId="0" fontId="29" fillId="2" borderId="9" xfId="0" applyFont="1" applyFill="1" applyBorder="1" applyAlignment="1">
      <alignment horizontal="left" vertical="center"/>
    </xf>
    <xf numFmtId="0" fontId="29" fillId="0" borderId="9" xfId="0" applyFont="1" applyBorder="1" applyAlignment="1" applyProtection="1">
      <alignment horizontal="center" vertical="center"/>
      <protection locked="0"/>
    </xf>
    <xf numFmtId="0" fontId="29" fillId="0" borderId="14"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29" fillId="0" borderId="31" xfId="0" applyFont="1" applyBorder="1" applyAlignment="1" applyProtection="1">
      <alignment horizontal="center" vertical="center"/>
      <protection locked="0"/>
    </xf>
    <xf numFmtId="0" fontId="55" fillId="0" borderId="9" xfId="0" applyFont="1" applyBorder="1" applyAlignment="1" applyProtection="1">
      <alignment horizontal="justify" vertical="top"/>
      <protection locked="0"/>
    </xf>
    <xf numFmtId="0" fontId="55" fillId="0" borderId="68" xfId="0" applyFont="1" applyBorder="1" applyAlignment="1" applyProtection="1">
      <alignment horizontal="justify" vertical="top" wrapText="1"/>
      <protection locked="0"/>
    </xf>
    <xf numFmtId="0" fontId="55" fillId="0" borderId="69" xfId="0" applyFont="1" applyBorder="1" applyAlignment="1" applyProtection="1">
      <alignment horizontal="justify" vertical="top" wrapText="1"/>
      <protection locked="0"/>
    </xf>
    <xf numFmtId="0" fontId="55" fillId="0" borderId="67" xfId="0" applyFont="1" applyBorder="1" applyAlignment="1" applyProtection="1">
      <alignment horizontal="justify" vertical="top" wrapText="1"/>
      <protection locked="0"/>
    </xf>
    <xf numFmtId="0" fontId="55" fillId="0" borderId="11" xfId="0" applyFont="1" applyBorder="1" applyAlignment="1" applyProtection="1">
      <alignment horizontal="justify" vertical="top" wrapText="1"/>
      <protection locked="0"/>
    </xf>
    <xf numFmtId="0" fontId="55" fillId="0" borderId="15" xfId="0" applyFont="1" applyBorder="1" applyAlignment="1" applyProtection="1">
      <alignment horizontal="justify" vertical="top" wrapText="1"/>
      <protection locked="0"/>
    </xf>
    <xf numFmtId="0" fontId="55" fillId="0" borderId="13" xfId="0" applyFont="1" applyBorder="1" applyAlignment="1" applyProtection="1">
      <alignment horizontal="justify" vertical="top" wrapText="1"/>
      <protection locked="0"/>
    </xf>
    <xf numFmtId="0" fontId="26" fillId="0" borderId="13" xfId="0" applyFont="1" applyBorder="1" applyAlignment="1">
      <alignment horizontal="left" vertical="center"/>
    </xf>
    <xf numFmtId="0" fontId="29" fillId="0" borderId="8" xfId="0" applyFont="1" applyBorder="1" applyAlignment="1">
      <alignment horizontal="left" vertical="center"/>
    </xf>
    <xf numFmtId="0" fontId="28" fillId="2" borderId="61" xfId="0" applyFont="1" applyFill="1" applyBorder="1" applyAlignment="1">
      <alignment horizontal="left" vertical="center"/>
    </xf>
    <xf numFmtId="0" fontId="28" fillId="2" borderId="62" xfId="0" applyFont="1" applyFill="1" applyBorder="1" applyAlignment="1">
      <alignment horizontal="left" vertical="center"/>
    </xf>
    <xf numFmtId="0" fontId="31" fillId="0" borderId="36" xfId="0" applyFont="1" applyBorder="1" applyAlignment="1" applyProtection="1">
      <alignment horizontal="left" vertical="center" wrapText="1"/>
      <protection locked="0"/>
    </xf>
    <xf numFmtId="0" fontId="31" fillId="0" borderId="26" xfId="0" applyFont="1" applyBorder="1" applyAlignment="1" applyProtection="1">
      <alignment horizontal="left" vertical="center" wrapText="1"/>
      <protection locked="0"/>
    </xf>
    <xf numFmtId="0" fontId="31" fillId="0" borderId="29" xfId="0" applyFont="1" applyBorder="1" applyAlignment="1" applyProtection="1">
      <alignment horizontal="left" vertical="center" wrapText="1"/>
      <protection locked="0"/>
    </xf>
    <xf numFmtId="0" fontId="28" fillId="2" borderId="36" xfId="0" applyFont="1" applyFill="1" applyBorder="1" applyAlignment="1">
      <alignment horizontal="left" vertical="center"/>
    </xf>
    <xf numFmtId="0" fontId="28" fillId="2" borderId="29" xfId="0" applyFont="1" applyFill="1" applyBorder="1" applyAlignment="1">
      <alignment horizontal="left" vertical="center"/>
    </xf>
    <xf numFmtId="0" fontId="54" fillId="2" borderId="67" xfId="0" applyFont="1" applyFill="1" applyBorder="1" applyAlignment="1">
      <alignment horizontal="center"/>
    </xf>
    <xf numFmtId="0" fontId="54" fillId="2" borderId="0" xfId="0" applyFont="1" applyFill="1" applyAlignment="1">
      <alignment horizontal="center"/>
    </xf>
  </cellXfs>
  <cellStyles count="4">
    <cellStyle name="Hipervínculo" xfId="1" builtinId="8"/>
    <cellStyle name="Millares" xfId="2" builtinId="3"/>
    <cellStyle name="Normal" xfId="0" builtinId="0"/>
    <cellStyle name="Porcentaje" xfId="3" builtinId="5"/>
  </cellStyles>
  <dxfs count="5">
    <dxf>
      <font>
        <color theme="0" tint="-0.14996795556505021"/>
      </font>
    </dxf>
    <dxf>
      <font>
        <color theme="0" tint="-0.14996795556505021"/>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s-CL"/>
              <a:t>¿Cuál fué mi desempeño real y cuánto</a:t>
            </a:r>
            <a:r>
              <a:rPr lang="es-CL" baseline="0"/>
              <a:t> </a:t>
            </a:r>
            <a:r>
              <a:rPr lang="es-CL"/>
              <a:t>me faltó para alcanzar un</a:t>
            </a:r>
            <a:r>
              <a:rPr lang="es-CL" baseline="0"/>
              <a:t> desempeño de excelencia (100%)</a:t>
            </a:r>
            <a:r>
              <a:rPr lang="es-CL"/>
              <a:t>?</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s-CL"/>
        </a:p>
      </c:txPr>
    </c:title>
    <c:autoTitleDeleted val="0"/>
    <c:plotArea>
      <c:layout/>
      <c:pieChart>
        <c:varyColors val="1"/>
        <c:ser>
          <c:idx val="0"/>
          <c:order val="0"/>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1E05-4268-8755-4E3DFA832049}"/>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1E05-4268-8755-4E3DFA832049}"/>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Retroalimentación!$A$71:$B$71</c:f>
              <c:strCache>
                <c:ptCount val="2"/>
                <c:pt idx="0">
                  <c:v>Mi Resultado</c:v>
                </c:pt>
                <c:pt idx="1">
                  <c:v>Me faltó</c:v>
                </c:pt>
              </c:strCache>
            </c:strRef>
          </c:cat>
          <c:val>
            <c:numRef>
              <c:f>Retroalimentación!$A$72:$B$72</c:f>
              <c:numCache>
                <c:formatCode>0.0%</c:formatCode>
                <c:ptCount val="2"/>
                <c:pt idx="0">
                  <c:v>1</c:v>
                </c:pt>
                <c:pt idx="1">
                  <c:v>0</c:v>
                </c:pt>
              </c:numCache>
            </c:numRef>
          </c:val>
          <c:extLst>
            <c:ext xmlns:c16="http://schemas.microsoft.com/office/drawing/2014/chart" uri="{C3380CC4-5D6E-409C-BE32-E72D297353CC}">
              <c16:uniqueId val="{00000004-1E05-4268-8755-4E3DFA832049}"/>
            </c:ext>
          </c:extLst>
        </c:ser>
        <c:dLbls>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baseline="0">
              <a:solidFill>
                <a:schemeClr val="tx1">
                  <a:lumMod val="65000"/>
                  <a:lumOff val="35000"/>
                </a:schemeClr>
              </a:solidFill>
              <a:latin typeface="+mn-lt"/>
              <a:ea typeface="+mn-ea"/>
              <a:cs typeface="+mn-cs"/>
            </a:defRPr>
          </a:pPr>
          <a:endParaRPr lang="es-C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lumMod val="65000"/>
                        <a:lumOff val="3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Hoja1!$A$1:$A$5</c:f>
              <c:strCache>
                <c:ptCount val="5"/>
                <c:pt idx="0">
                  <c:v>Dominio Débil</c:v>
                </c:pt>
                <c:pt idx="1">
                  <c:v>Dominio Parcial</c:v>
                </c:pt>
                <c:pt idx="2">
                  <c:v>Dominio Regular o en vía de desarrollo</c:v>
                </c:pt>
                <c:pt idx="3">
                  <c:v>Dominio Total</c:v>
                </c:pt>
                <c:pt idx="4">
                  <c:v>Dominio Sobresaliente</c:v>
                </c:pt>
              </c:strCache>
            </c:strRef>
          </c:cat>
          <c:val>
            <c:numRef>
              <c:f>Hoja1!$F$1:$F$5</c:f>
              <c:numCache>
                <c:formatCode>General</c:formatCode>
                <c:ptCount val="5"/>
                <c:pt idx="0">
                  <c:v>5</c:v>
                </c:pt>
                <c:pt idx="1">
                  <c:v>10</c:v>
                </c:pt>
                <c:pt idx="2">
                  <c:v>15</c:v>
                </c:pt>
                <c:pt idx="3">
                  <c:v>20</c:v>
                </c:pt>
                <c:pt idx="4">
                  <c:v>25</c:v>
                </c:pt>
              </c:numCache>
            </c:numRef>
          </c:val>
          <c:extLst>
            <c:ext xmlns:c16="http://schemas.microsoft.com/office/drawing/2014/chart" uri="{C3380CC4-5D6E-409C-BE32-E72D297353CC}">
              <c16:uniqueId val="{00000000-C8D5-421A-A61D-41A7BEA51CEF}"/>
            </c:ext>
          </c:extLst>
        </c:ser>
        <c:dLbls>
          <c:showLegendKey val="0"/>
          <c:showVal val="1"/>
          <c:showCatName val="0"/>
          <c:showSerName val="0"/>
          <c:showPercent val="0"/>
          <c:showBubbleSize val="0"/>
        </c:dLbls>
        <c:gapWidth val="6"/>
        <c:axId val="2115423280"/>
        <c:axId val="2115409680"/>
      </c:barChart>
      <c:catAx>
        <c:axId val="2115423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L"/>
          </a:p>
        </c:txPr>
        <c:crossAx val="2115409680"/>
        <c:crosses val="autoZero"/>
        <c:auto val="1"/>
        <c:lblAlgn val="ctr"/>
        <c:lblOffset val="100"/>
        <c:noMultiLvlLbl val="0"/>
      </c:catAx>
      <c:valAx>
        <c:axId val="2115409680"/>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115423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419">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395845</xdr:colOff>
      <xdr:row>1</xdr:row>
      <xdr:rowOff>38828</xdr:rowOff>
    </xdr:from>
    <xdr:to>
      <xdr:col>12</xdr:col>
      <xdr:colOff>284514</xdr:colOff>
      <xdr:row>5</xdr:row>
      <xdr:rowOff>163915</xdr:rowOff>
    </xdr:to>
    <xdr:pic>
      <xdr:nvPicPr>
        <xdr:cNvPr id="3" name="Imagen 4">
          <a:extLst>
            <a:ext uri="{FF2B5EF4-FFF2-40B4-BE49-F238E27FC236}">
              <a16:creationId xmlns:a16="http://schemas.microsoft.com/office/drawing/2014/main" id="{8AB4AC90-B225-4626-9148-9945CB97100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584871" y="385192"/>
          <a:ext cx="890649" cy="90440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1</xdr:row>
      <xdr:rowOff>85725</xdr:rowOff>
    </xdr:from>
    <xdr:to>
      <xdr:col>2</xdr:col>
      <xdr:colOff>0</xdr:colOff>
      <xdr:row>5</xdr:row>
      <xdr:rowOff>161925</xdr:rowOff>
    </xdr:to>
    <xdr:pic>
      <xdr:nvPicPr>
        <xdr:cNvPr id="22667" name="Imagen 1">
          <a:extLst>
            <a:ext uri="{FF2B5EF4-FFF2-40B4-BE49-F238E27FC236}">
              <a16:creationId xmlns:a16="http://schemas.microsoft.com/office/drawing/2014/main" id="{00000000-0008-0000-0B00-00008B5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8175" y="285750"/>
          <a:ext cx="0" cy="1095375"/>
        </a:xfrm>
        <a:prstGeom prst="rect">
          <a:avLst/>
        </a:prstGeom>
        <a:noFill/>
        <a:ln w="9525">
          <a:noFill/>
          <a:miter lim="800000"/>
          <a:headEnd/>
          <a:tailEnd/>
        </a:ln>
      </xdr:spPr>
    </xdr:pic>
    <xdr:clientData/>
  </xdr:twoCellAnchor>
  <xdr:twoCellAnchor editAs="oneCell">
    <xdr:from>
      <xdr:col>1</xdr:col>
      <xdr:colOff>390525</xdr:colOff>
      <xdr:row>1</xdr:row>
      <xdr:rowOff>47625</xdr:rowOff>
    </xdr:from>
    <xdr:to>
      <xdr:col>2</xdr:col>
      <xdr:colOff>981075</xdr:colOff>
      <xdr:row>4</xdr:row>
      <xdr:rowOff>171450</xdr:rowOff>
    </xdr:to>
    <xdr:pic>
      <xdr:nvPicPr>
        <xdr:cNvPr id="22668" name="Imagen 2">
          <a:extLst>
            <a:ext uri="{FF2B5EF4-FFF2-40B4-BE49-F238E27FC236}">
              <a16:creationId xmlns:a16="http://schemas.microsoft.com/office/drawing/2014/main" id="{00000000-0008-0000-0B00-00008C5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9125" y="247650"/>
          <a:ext cx="1000125" cy="9239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0</xdr:colOff>
      <xdr:row>1</xdr:row>
      <xdr:rowOff>85725</xdr:rowOff>
    </xdr:from>
    <xdr:to>
      <xdr:col>2</xdr:col>
      <xdr:colOff>0</xdr:colOff>
      <xdr:row>5</xdr:row>
      <xdr:rowOff>161925</xdr:rowOff>
    </xdr:to>
    <xdr:pic>
      <xdr:nvPicPr>
        <xdr:cNvPr id="23691" name="Imagen 1">
          <a:extLst>
            <a:ext uri="{FF2B5EF4-FFF2-40B4-BE49-F238E27FC236}">
              <a16:creationId xmlns:a16="http://schemas.microsoft.com/office/drawing/2014/main" id="{00000000-0008-0000-0C00-00008B5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8175" y="285750"/>
          <a:ext cx="0" cy="1095375"/>
        </a:xfrm>
        <a:prstGeom prst="rect">
          <a:avLst/>
        </a:prstGeom>
        <a:noFill/>
        <a:ln w="9525">
          <a:noFill/>
          <a:miter lim="800000"/>
          <a:headEnd/>
          <a:tailEnd/>
        </a:ln>
      </xdr:spPr>
    </xdr:pic>
    <xdr:clientData/>
  </xdr:twoCellAnchor>
  <xdr:twoCellAnchor editAs="oneCell">
    <xdr:from>
      <xdr:col>1</xdr:col>
      <xdr:colOff>390525</xdr:colOff>
      <xdr:row>1</xdr:row>
      <xdr:rowOff>47625</xdr:rowOff>
    </xdr:from>
    <xdr:to>
      <xdr:col>2</xdr:col>
      <xdr:colOff>981075</xdr:colOff>
      <xdr:row>4</xdr:row>
      <xdr:rowOff>171450</xdr:rowOff>
    </xdr:to>
    <xdr:pic>
      <xdr:nvPicPr>
        <xdr:cNvPr id="23692" name="Imagen 2">
          <a:extLst>
            <a:ext uri="{FF2B5EF4-FFF2-40B4-BE49-F238E27FC236}">
              <a16:creationId xmlns:a16="http://schemas.microsoft.com/office/drawing/2014/main" id="{00000000-0008-0000-0C00-00008C5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9125" y="247650"/>
          <a:ext cx="1000125" cy="9239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1</xdr:row>
      <xdr:rowOff>85725</xdr:rowOff>
    </xdr:from>
    <xdr:to>
      <xdr:col>2</xdr:col>
      <xdr:colOff>0</xdr:colOff>
      <xdr:row>5</xdr:row>
      <xdr:rowOff>161925</xdr:rowOff>
    </xdr:to>
    <xdr:pic>
      <xdr:nvPicPr>
        <xdr:cNvPr id="14552" name="Imagen 1">
          <a:extLst>
            <a:ext uri="{FF2B5EF4-FFF2-40B4-BE49-F238E27FC236}">
              <a16:creationId xmlns:a16="http://schemas.microsoft.com/office/drawing/2014/main" id="{00000000-0008-0000-0D00-0000D8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8175" y="285750"/>
          <a:ext cx="0" cy="1095375"/>
        </a:xfrm>
        <a:prstGeom prst="rect">
          <a:avLst/>
        </a:prstGeom>
        <a:noFill/>
        <a:ln w="9525">
          <a:noFill/>
          <a:miter lim="800000"/>
          <a:headEnd/>
          <a:tailEnd/>
        </a:ln>
      </xdr:spPr>
    </xdr:pic>
    <xdr:clientData/>
  </xdr:twoCellAnchor>
  <xdr:twoCellAnchor editAs="oneCell">
    <xdr:from>
      <xdr:col>1</xdr:col>
      <xdr:colOff>390525</xdr:colOff>
      <xdr:row>1</xdr:row>
      <xdr:rowOff>47625</xdr:rowOff>
    </xdr:from>
    <xdr:to>
      <xdr:col>2</xdr:col>
      <xdr:colOff>981075</xdr:colOff>
      <xdr:row>4</xdr:row>
      <xdr:rowOff>171450</xdr:rowOff>
    </xdr:to>
    <xdr:pic>
      <xdr:nvPicPr>
        <xdr:cNvPr id="14553" name="Imagen 2">
          <a:extLst>
            <a:ext uri="{FF2B5EF4-FFF2-40B4-BE49-F238E27FC236}">
              <a16:creationId xmlns:a16="http://schemas.microsoft.com/office/drawing/2014/main" id="{00000000-0008-0000-0D00-0000D9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9125" y="247650"/>
          <a:ext cx="1000125" cy="9239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0</xdr:colOff>
      <xdr:row>1</xdr:row>
      <xdr:rowOff>85725</xdr:rowOff>
    </xdr:from>
    <xdr:to>
      <xdr:col>2</xdr:col>
      <xdr:colOff>0</xdr:colOff>
      <xdr:row>5</xdr:row>
      <xdr:rowOff>161925</xdr:rowOff>
    </xdr:to>
    <xdr:pic>
      <xdr:nvPicPr>
        <xdr:cNvPr id="25741" name="Imagen 1">
          <a:extLst>
            <a:ext uri="{FF2B5EF4-FFF2-40B4-BE49-F238E27FC236}">
              <a16:creationId xmlns:a16="http://schemas.microsoft.com/office/drawing/2014/main" id="{00000000-0008-0000-0F00-00008D6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8175" y="285750"/>
          <a:ext cx="0" cy="1095375"/>
        </a:xfrm>
        <a:prstGeom prst="rect">
          <a:avLst/>
        </a:prstGeom>
        <a:noFill/>
        <a:ln w="9525">
          <a:noFill/>
          <a:miter lim="800000"/>
          <a:headEnd/>
          <a:tailEnd/>
        </a:ln>
      </xdr:spPr>
    </xdr:pic>
    <xdr:clientData/>
  </xdr:twoCellAnchor>
  <xdr:twoCellAnchor editAs="oneCell">
    <xdr:from>
      <xdr:col>1</xdr:col>
      <xdr:colOff>390525</xdr:colOff>
      <xdr:row>1</xdr:row>
      <xdr:rowOff>47625</xdr:rowOff>
    </xdr:from>
    <xdr:to>
      <xdr:col>2</xdr:col>
      <xdr:colOff>981075</xdr:colOff>
      <xdr:row>4</xdr:row>
      <xdr:rowOff>171450</xdr:rowOff>
    </xdr:to>
    <xdr:pic>
      <xdr:nvPicPr>
        <xdr:cNvPr id="25742" name="Imagen 2">
          <a:extLst>
            <a:ext uri="{FF2B5EF4-FFF2-40B4-BE49-F238E27FC236}">
              <a16:creationId xmlns:a16="http://schemas.microsoft.com/office/drawing/2014/main" id="{00000000-0008-0000-0F00-00008E6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9125" y="247650"/>
          <a:ext cx="1000125" cy="9239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607729</xdr:colOff>
      <xdr:row>43</xdr:row>
      <xdr:rowOff>66978</xdr:rowOff>
    </xdr:from>
    <xdr:ext cx="2918733" cy="730704"/>
    <xdr:pic>
      <xdr:nvPicPr>
        <xdr:cNvPr id="4" name="Imagen 2">
          <a:extLst>
            <a:ext uri="{FF2B5EF4-FFF2-40B4-BE49-F238E27FC236}">
              <a16:creationId xmlns:a16="http://schemas.microsoft.com/office/drawing/2014/main" id="{8156F8E3-3F50-4518-8784-8370819C291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17161" y="18424251"/>
          <a:ext cx="2918733" cy="730704"/>
        </a:xfrm>
        <a:prstGeom prst="rect">
          <a:avLst/>
        </a:prstGeom>
        <a:noFill/>
        <a:ln w="9525">
          <a:noFill/>
          <a:miter lim="800000"/>
          <a:headEnd/>
          <a:tailEnd/>
        </a:ln>
      </xdr:spPr>
    </xdr:pic>
    <xdr:clientData/>
  </xdr:oneCellAnchor>
  <xdr:oneCellAnchor>
    <xdr:from>
      <xdr:col>1</xdr:col>
      <xdr:colOff>109537</xdr:colOff>
      <xdr:row>0</xdr:row>
      <xdr:rowOff>43295</xdr:rowOff>
    </xdr:from>
    <xdr:ext cx="750847" cy="706437"/>
    <xdr:pic>
      <xdr:nvPicPr>
        <xdr:cNvPr id="5" name="Imagen 1">
          <a:extLst>
            <a:ext uri="{FF2B5EF4-FFF2-40B4-BE49-F238E27FC236}">
              <a16:creationId xmlns:a16="http://schemas.microsoft.com/office/drawing/2014/main" id="{CAEC962F-9629-42C7-A7CC-FC90E8CD8FD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874423" y="43295"/>
          <a:ext cx="750847" cy="706437"/>
        </a:xfrm>
        <a:prstGeom prst="rect">
          <a:avLst/>
        </a:prstGeom>
        <a:noFill/>
        <a:ln w="9525">
          <a:noFill/>
          <a:miter lim="800000"/>
          <a:headEnd/>
          <a:tailEnd/>
        </a:ln>
      </xdr:spPr>
    </xdr:pic>
    <xdr:clientData/>
  </xdr:oneCellAnchor>
  <xdr:twoCellAnchor>
    <xdr:from>
      <xdr:col>0</xdr:col>
      <xdr:colOff>0</xdr:colOff>
      <xdr:row>61</xdr:row>
      <xdr:rowOff>19338</xdr:rowOff>
    </xdr:from>
    <xdr:to>
      <xdr:col>5</xdr:col>
      <xdr:colOff>583406</xdr:colOff>
      <xdr:row>89</xdr:row>
      <xdr:rowOff>25292</xdr:rowOff>
    </xdr:to>
    <xdr:graphicFrame macro="">
      <xdr:nvGraphicFramePr>
        <xdr:cNvPr id="8" name="Gráfico 7">
          <a:extLst>
            <a:ext uri="{FF2B5EF4-FFF2-40B4-BE49-F238E27FC236}">
              <a16:creationId xmlns:a16="http://schemas.microsoft.com/office/drawing/2014/main" id="{665DA30B-D058-49AE-9285-3506CE5EBF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332342</xdr:colOff>
      <xdr:row>72</xdr:row>
      <xdr:rowOff>166586</xdr:rowOff>
    </xdr:from>
    <xdr:to>
      <xdr:col>1</xdr:col>
      <xdr:colOff>1175985</xdr:colOff>
      <xdr:row>76</xdr:row>
      <xdr:rowOff>28864</xdr:rowOff>
    </xdr:to>
    <xdr:sp macro="" textlink="$A$68">
      <xdr:nvSpPr>
        <xdr:cNvPr id="3" name="CuadroTexto 2">
          <a:extLst>
            <a:ext uri="{FF2B5EF4-FFF2-40B4-BE49-F238E27FC236}">
              <a16:creationId xmlns:a16="http://schemas.microsoft.com/office/drawing/2014/main" id="{D27E4BEC-C887-40AA-8C08-BAFDB30F473C}"/>
            </a:ext>
          </a:extLst>
        </xdr:cNvPr>
        <xdr:cNvSpPr txBox="1"/>
      </xdr:nvSpPr>
      <xdr:spPr>
        <a:xfrm>
          <a:off x="332342" y="24469768"/>
          <a:ext cx="1666257" cy="6127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D30399F1-5833-4E65-8799-C267BE35462F}" type="TxLink">
            <a:rPr lang="en-US" sz="1600" b="0" i="0" u="none" strike="noStrike">
              <a:solidFill>
                <a:srgbClr val="000000"/>
              </a:solidFill>
              <a:latin typeface="Calibri"/>
              <a:cs typeface="Calibri"/>
            </a:rPr>
            <a:pPr/>
            <a:t>ÓPTIMO</a:t>
          </a:fld>
          <a:endParaRPr lang="es-CL" sz="1600"/>
        </a:p>
      </xdr:txBody>
    </xdr:sp>
    <xdr:clientData/>
  </xdr:twoCellAnchor>
  <xdr:oneCellAnchor>
    <xdr:from>
      <xdr:col>6</xdr:col>
      <xdr:colOff>548410</xdr:colOff>
      <xdr:row>135</xdr:row>
      <xdr:rowOff>1</xdr:rowOff>
    </xdr:from>
    <xdr:ext cx="2918733" cy="730704"/>
    <xdr:pic>
      <xdr:nvPicPr>
        <xdr:cNvPr id="9" name="Imagen 2">
          <a:extLst>
            <a:ext uri="{FF2B5EF4-FFF2-40B4-BE49-F238E27FC236}">
              <a16:creationId xmlns:a16="http://schemas.microsoft.com/office/drawing/2014/main" id="{FDEDB947-4249-481C-8F2E-624B6EB9C83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054774" y="37335115"/>
          <a:ext cx="2918733" cy="73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19050</xdr:rowOff>
    </xdr:from>
    <xdr:to>
      <xdr:col>3</xdr:col>
      <xdr:colOff>200025</xdr:colOff>
      <xdr:row>6</xdr:row>
      <xdr:rowOff>57150</xdr:rowOff>
    </xdr:to>
    <xdr:pic>
      <xdr:nvPicPr>
        <xdr:cNvPr id="1094" name="Imagen 4">
          <a:extLst>
            <a:ext uri="{FF2B5EF4-FFF2-40B4-BE49-F238E27FC236}">
              <a16:creationId xmlns:a16="http://schemas.microsoft.com/office/drawing/2014/main" id="{00000000-0008-0000-0100-000046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23850" y="19050"/>
          <a:ext cx="1228725" cy="12573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371475</xdr:colOff>
      <xdr:row>1</xdr:row>
      <xdr:rowOff>38100</xdr:rowOff>
    </xdr:from>
    <xdr:to>
      <xdr:col>2</xdr:col>
      <xdr:colOff>47625</xdr:colOff>
      <xdr:row>4</xdr:row>
      <xdr:rowOff>314325</xdr:rowOff>
    </xdr:to>
    <xdr:pic>
      <xdr:nvPicPr>
        <xdr:cNvPr id="15434" name="Imagen 1">
          <a:extLst>
            <a:ext uri="{FF2B5EF4-FFF2-40B4-BE49-F238E27FC236}">
              <a16:creationId xmlns:a16="http://schemas.microsoft.com/office/drawing/2014/main" id="{00000000-0008-0000-0200-00004A3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73881" y="240506"/>
          <a:ext cx="1247775" cy="11811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72118</xdr:colOff>
      <xdr:row>0</xdr:row>
      <xdr:rowOff>51706</xdr:rowOff>
    </xdr:from>
    <xdr:to>
      <xdr:col>3</xdr:col>
      <xdr:colOff>1061357</xdr:colOff>
      <xdr:row>3</xdr:row>
      <xdr:rowOff>175531</xdr:rowOff>
    </xdr:to>
    <xdr:pic>
      <xdr:nvPicPr>
        <xdr:cNvPr id="16558" name="Imagen 1">
          <a:extLst>
            <a:ext uri="{FF2B5EF4-FFF2-40B4-BE49-F238E27FC236}">
              <a16:creationId xmlns:a16="http://schemas.microsoft.com/office/drawing/2014/main" id="{00000000-0008-0000-0400-0000AE4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60689" y="255813"/>
          <a:ext cx="989239" cy="940254"/>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17689</xdr:colOff>
      <xdr:row>1</xdr:row>
      <xdr:rowOff>65314</xdr:rowOff>
    </xdr:from>
    <xdr:to>
      <xdr:col>3</xdr:col>
      <xdr:colOff>1006928</xdr:colOff>
      <xdr:row>4</xdr:row>
      <xdr:rowOff>170090</xdr:rowOff>
    </xdr:to>
    <xdr:pic>
      <xdr:nvPicPr>
        <xdr:cNvPr id="3" name="Imagen 1">
          <a:extLst>
            <a:ext uri="{FF2B5EF4-FFF2-40B4-BE49-F238E27FC236}">
              <a16:creationId xmlns:a16="http://schemas.microsoft.com/office/drawing/2014/main" id="{2AFE1784-1318-4132-8996-A31096BDF11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98046" y="242207"/>
          <a:ext cx="989239" cy="921204"/>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619125</xdr:colOff>
      <xdr:row>1</xdr:row>
      <xdr:rowOff>280987</xdr:rowOff>
    </xdr:from>
    <xdr:to>
      <xdr:col>4</xdr:col>
      <xdr:colOff>323850</xdr:colOff>
      <xdr:row>3</xdr:row>
      <xdr:rowOff>19050</xdr:rowOff>
    </xdr:to>
    <xdr:graphicFrame macro="">
      <xdr:nvGraphicFramePr>
        <xdr:cNvPr id="2" name="Gráfico 1">
          <a:extLst>
            <a:ext uri="{FF2B5EF4-FFF2-40B4-BE49-F238E27FC236}">
              <a16:creationId xmlns:a16="http://schemas.microsoft.com/office/drawing/2014/main" id="{D5E88EAF-CB84-4872-A748-3AA9682ED0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1</xdr:row>
      <xdr:rowOff>85725</xdr:rowOff>
    </xdr:from>
    <xdr:to>
      <xdr:col>2</xdr:col>
      <xdr:colOff>0</xdr:colOff>
      <xdr:row>5</xdr:row>
      <xdr:rowOff>95250</xdr:rowOff>
    </xdr:to>
    <xdr:pic>
      <xdr:nvPicPr>
        <xdr:cNvPr id="20619" name="Imagen 1">
          <a:extLst>
            <a:ext uri="{FF2B5EF4-FFF2-40B4-BE49-F238E27FC236}">
              <a16:creationId xmlns:a16="http://schemas.microsoft.com/office/drawing/2014/main" id="{00000000-0008-0000-0900-00008B5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8175" y="285750"/>
          <a:ext cx="0" cy="1085850"/>
        </a:xfrm>
        <a:prstGeom prst="rect">
          <a:avLst/>
        </a:prstGeom>
        <a:noFill/>
        <a:ln w="9525">
          <a:noFill/>
          <a:miter lim="800000"/>
          <a:headEnd/>
          <a:tailEnd/>
        </a:ln>
      </xdr:spPr>
    </xdr:pic>
    <xdr:clientData/>
  </xdr:twoCellAnchor>
  <xdr:twoCellAnchor editAs="oneCell">
    <xdr:from>
      <xdr:col>1</xdr:col>
      <xdr:colOff>390525</xdr:colOff>
      <xdr:row>1</xdr:row>
      <xdr:rowOff>47625</xdr:rowOff>
    </xdr:from>
    <xdr:to>
      <xdr:col>2</xdr:col>
      <xdr:colOff>981075</xdr:colOff>
      <xdr:row>4</xdr:row>
      <xdr:rowOff>171450</xdr:rowOff>
    </xdr:to>
    <xdr:pic>
      <xdr:nvPicPr>
        <xdr:cNvPr id="20620" name="Imagen 3">
          <a:extLst>
            <a:ext uri="{FF2B5EF4-FFF2-40B4-BE49-F238E27FC236}">
              <a16:creationId xmlns:a16="http://schemas.microsoft.com/office/drawing/2014/main" id="{00000000-0008-0000-0900-00008C5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9125" y="247650"/>
          <a:ext cx="1000125" cy="9239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1</xdr:row>
      <xdr:rowOff>85725</xdr:rowOff>
    </xdr:from>
    <xdr:to>
      <xdr:col>2</xdr:col>
      <xdr:colOff>0</xdr:colOff>
      <xdr:row>5</xdr:row>
      <xdr:rowOff>95250</xdr:rowOff>
    </xdr:to>
    <xdr:pic>
      <xdr:nvPicPr>
        <xdr:cNvPr id="21643" name="Imagen 1">
          <a:extLst>
            <a:ext uri="{FF2B5EF4-FFF2-40B4-BE49-F238E27FC236}">
              <a16:creationId xmlns:a16="http://schemas.microsoft.com/office/drawing/2014/main" id="{00000000-0008-0000-0A00-00008B5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00075" y="285750"/>
          <a:ext cx="0" cy="1085850"/>
        </a:xfrm>
        <a:prstGeom prst="rect">
          <a:avLst/>
        </a:prstGeom>
        <a:noFill/>
        <a:ln w="9525">
          <a:noFill/>
          <a:miter lim="800000"/>
          <a:headEnd/>
          <a:tailEnd/>
        </a:ln>
      </xdr:spPr>
    </xdr:pic>
    <xdr:clientData/>
  </xdr:twoCellAnchor>
  <xdr:twoCellAnchor editAs="oneCell">
    <xdr:from>
      <xdr:col>1</xdr:col>
      <xdr:colOff>390525</xdr:colOff>
      <xdr:row>1</xdr:row>
      <xdr:rowOff>47625</xdr:rowOff>
    </xdr:from>
    <xdr:to>
      <xdr:col>2</xdr:col>
      <xdr:colOff>981075</xdr:colOff>
      <xdr:row>4</xdr:row>
      <xdr:rowOff>171450</xdr:rowOff>
    </xdr:to>
    <xdr:pic>
      <xdr:nvPicPr>
        <xdr:cNvPr id="21644" name="Imagen 3">
          <a:extLst>
            <a:ext uri="{FF2B5EF4-FFF2-40B4-BE49-F238E27FC236}">
              <a16:creationId xmlns:a16="http://schemas.microsoft.com/office/drawing/2014/main" id="{00000000-0008-0000-0A00-00008C5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81025" y="247650"/>
          <a:ext cx="1000125" cy="923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capacitacion.ferochi.cl/" TargetMode="External"/><Relationship Id="rId2" Type="http://schemas.openxmlformats.org/officeDocument/2006/relationships/hyperlink" Target="http://ferochi.cl/programas-de-formacion/" TargetMode="External"/><Relationship Id="rId1" Type="http://schemas.openxmlformats.org/officeDocument/2006/relationships/hyperlink" Target="http://ferochi.cl/programas-de-formacion/"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http://capacitacion.ferochi.c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ferochi.cl/programas-de-formacion/"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ferochi.cl/programas-de-formac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showGridLines="0" zoomScale="90" zoomScaleNormal="90" workbookViewId="0">
      <selection activeCell="D4" sqref="D4"/>
    </sheetView>
  </sheetViews>
  <sheetFormatPr baseColWidth="10" defaultColWidth="11.42578125" defaultRowHeight="15" x14ac:dyDescent="0.25"/>
  <cols>
    <col min="1" max="1" width="3.28515625" style="53" customWidth="1"/>
    <col min="2" max="2" width="24.42578125" style="53" customWidth="1"/>
    <col min="3" max="3" width="20.7109375" style="53" bestFit="1" customWidth="1"/>
    <col min="4" max="4" width="19.42578125" style="53" customWidth="1"/>
    <col min="5" max="5" width="11.140625" style="53" customWidth="1"/>
    <col min="6" max="10" width="3.7109375" style="53" bestFit="1" customWidth="1"/>
    <col min="11" max="11" width="6.42578125" style="53" bestFit="1" customWidth="1"/>
    <col min="12" max="12" width="5.42578125" style="53" customWidth="1"/>
    <col min="13" max="13" width="20.42578125" style="53" customWidth="1"/>
    <col min="14" max="14" width="6.42578125" style="53" bestFit="1" customWidth="1"/>
    <col min="15" max="18" width="4.28515625" style="53" bestFit="1" customWidth="1"/>
    <col min="19" max="20" width="3.7109375" style="53" customWidth="1"/>
    <col min="21" max="21" width="21.7109375" style="53" customWidth="1"/>
    <col min="22" max="23" width="7.7109375" style="53" customWidth="1"/>
    <col min="24" max="16384" width="11.42578125" style="53"/>
  </cols>
  <sheetData>
    <row r="1" spans="1:28" ht="155.25" customHeight="1" x14ac:dyDescent="0.25">
      <c r="B1" s="353" t="s">
        <v>305</v>
      </c>
      <c r="C1" s="354"/>
      <c r="D1" s="354"/>
      <c r="E1" s="355"/>
      <c r="F1" s="218" t="s">
        <v>7</v>
      </c>
      <c r="G1" s="218" t="s">
        <v>8</v>
      </c>
      <c r="H1" s="218" t="s">
        <v>9</v>
      </c>
      <c r="I1" s="218" t="s">
        <v>10</v>
      </c>
      <c r="J1" s="218" t="s">
        <v>17</v>
      </c>
      <c r="K1" s="219" t="s">
        <v>71</v>
      </c>
      <c r="L1" s="219" t="s">
        <v>73</v>
      </c>
      <c r="M1" s="220" t="s">
        <v>75</v>
      </c>
      <c r="N1" s="218" t="s">
        <v>12</v>
      </c>
      <c r="O1" s="218" t="s">
        <v>13</v>
      </c>
      <c r="P1" s="218" t="s">
        <v>14</v>
      </c>
      <c r="Q1" s="218" t="s">
        <v>15</v>
      </c>
      <c r="R1" s="218" t="s">
        <v>16</v>
      </c>
      <c r="S1" s="221" t="s">
        <v>18</v>
      </c>
      <c r="T1" s="221" t="s">
        <v>74</v>
      </c>
      <c r="U1" s="222" t="s">
        <v>76</v>
      </c>
      <c r="V1" s="223" t="s">
        <v>36</v>
      </c>
      <c r="W1" s="223" t="s">
        <v>36</v>
      </c>
    </row>
    <row r="2" spans="1:28" ht="16.5" x14ac:dyDescent="0.3">
      <c r="B2" s="224" t="s">
        <v>33</v>
      </c>
      <c r="C2" s="224" t="s">
        <v>34</v>
      </c>
      <c r="D2" s="224" t="s">
        <v>310</v>
      </c>
      <c r="E2" s="224" t="s">
        <v>35</v>
      </c>
      <c r="F2" s="225" t="s">
        <v>42</v>
      </c>
      <c r="G2" s="225" t="s">
        <v>43</v>
      </c>
      <c r="H2" s="225" t="s">
        <v>44</v>
      </c>
      <c r="I2" s="225" t="s">
        <v>45</v>
      </c>
      <c r="J2" s="225" t="s">
        <v>46</v>
      </c>
      <c r="K2" s="226"/>
      <c r="L2" s="226"/>
      <c r="M2" s="226"/>
      <c r="N2" s="225" t="s">
        <v>47</v>
      </c>
      <c r="O2" s="225" t="s">
        <v>48</v>
      </c>
      <c r="P2" s="225" t="s">
        <v>49</v>
      </c>
      <c r="Q2" s="225" t="s">
        <v>50</v>
      </c>
      <c r="R2" s="225" t="s">
        <v>51</v>
      </c>
      <c r="S2" s="227"/>
      <c r="T2" s="227"/>
      <c r="U2" s="227"/>
      <c r="V2" s="228" t="s">
        <v>72</v>
      </c>
      <c r="W2" s="228" t="s">
        <v>4</v>
      </c>
    </row>
    <row r="3" spans="1:28" ht="25.5" customHeight="1" x14ac:dyDescent="0.25">
      <c r="F3" s="248">
        <v>2</v>
      </c>
      <c r="G3" s="248">
        <v>3</v>
      </c>
      <c r="H3" s="248">
        <v>4</v>
      </c>
      <c r="I3" s="248">
        <v>5</v>
      </c>
      <c r="J3" s="248">
        <v>6</v>
      </c>
      <c r="K3" s="248">
        <v>7</v>
      </c>
      <c r="L3" s="248">
        <v>8</v>
      </c>
      <c r="N3" s="248">
        <v>9</v>
      </c>
      <c r="O3" s="248">
        <v>10</v>
      </c>
      <c r="P3" s="248">
        <v>11</v>
      </c>
      <c r="Q3" s="248">
        <v>12</v>
      </c>
      <c r="R3" s="248">
        <v>13</v>
      </c>
      <c r="S3" s="248">
        <v>14</v>
      </c>
      <c r="T3" s="248">
        <v>15</v>
      </c>
      <c r="V3" s="248">
        <v>16</v>
      </c>
      <c r="W3" s="248">
        <v>17</v>
      </c>
    </row>
    <row r="4" spans="1:28" ht="26.25" customHeight="1" x14ac:dyDescent="0.25">
      <c r="A4" s="53">
        <v>1</v>
      </c>
      <c r="B4" s="229" t="str">
        <f>VLOOKUP($A4,'2.-Desempeño Jurado'!$C$8:$E$11,2,0)</f>
        <v>Jorge Morales</v>
      </c>
      <c r="C4" s="229" t="str">
        <f>'2.-Desempeño Jurado'!$H$7</f>
        <v>Guenter Johann Gude Mora</v>
      </c>
      <c r="D4" s="229" t="str">
        <f>'2.-Desempeño Jurado'!$H$8</f>
        <v>Interclubes en tres series</v>
      </c>
      <c r="E4" s="230" t="str">
        <f>'2.-Desempeño Jurado'!$H$9</f>
        <v>29 Y 30 DE ENERO 2022</v>
      </c>
      <c r="F4" s="229">
        <f>HLOOKUP($A4,'2.-Desempeño Jurado'!$L$18:$O$32,2,0)</f>
        <v>5</v>
      </c>
      <c r="G4" s="229">
        <f>HLOOKUP($A4,'2.-Desempeño Jurado'!$L$18:$O$32,3,0)</f>
        <v>5</v>
      </c>
      <c r="H4" s="229">
        <f>HLOOKUP($A4,'2.-Desempeño Jurado'!$L$18:$O$32,4,0)</f>
        <v>5</v>
      </c>
      <c r="I4" s="229">
        <f>HLOOKUP($A4,'2.-Desempeño Jurado'!$L$18:$O$32,5,0)</f>
        <v>5</v>
      </c>
      <c r="J4" s="229">
        <f>HLOOKUP($A4,'2.-Desempeño Jurado'!$L$18:$O$32,6,0)</f>
        <v>5</v>
      </c>
      <c r="K4" s="231">
        <f>HLOOKUP($A4,'2.-Desempeño Jurado'!$L$18:$O$32,7,0)</f>
        <v>25</v>
      </c>
      <c r="L4" s="231">
        <f>HLOOKUP($A4,'2.-Desempeño Jurado'!$L$18:$O$32,8,0)</f>
        <v>5</v>
      </c>
      <c r="M4" s="232" t="str">
        <f>IF($K4&gt;20,"Dominio Sobresaliente",IF($K4&gt;15,"Dominio Total",IF($K4&gt;10,"Dominio Regular o en vía de desarrollo",IF($K4&gt;5,"Dominio Parcial",IF($K4&gt;0,"Dominio Débil","-")))))</f>
        <v>Dominio Sobresaliente</v>
      </c>
      <c r="N4" s="229">
        <f>HLOOKUP($A4,'2.-Desempeño Jurado'!$L$18:$O$32,9,0)</f>
        <v>5</v>
      </c>
      <c r="O4" s="229">
        <f>HLOOKUP($A4,'2.-Desempeño Jurado'!$L$18:$O$32,10,0)</f>
        <v>5</v>
      </c>
      <c r="P4" s="229">
        <f>HLOOKUP($A4,'2.-Desempeño Jurado'!$L$18:$O$32,11,0)</f>
        <v>5</v>
      </c>
      <c r="Q4" s="229">
        <f>HLOOKUP($A4,'2.-Desempeño Jurado'!$L$18:$O$32,12,0)</f>
        <v>5</v>
      </c>
      <c r="R4" s="229">
        <f>HLOOKUP($A4,'2.-Desempeño Jurado'!$L$18:$O$32,13,0)</f>
        <v>5</v>
      </c>
      <c r="S4" s="233">
        <f>HLOOKUP($A4,'2.-Desempeño Jurado'!$L$18:$O$32,14,0)</f>
        <v>25</v>
      </c>
      <c r="T4" s="234">
        <f>HLOOKUP($A4,'2.-Desempeño Jurado'!$L$18:$O$32,15,0)</f>
        <v>20</v>
      </c>
      <c r="U4" s="235" t="str">
        <f>IF($S4&gt;20,"Dominio Sobresaliente",IF($S4&gt;15,"Dominio Total",IF($S4&gt;10,"Dominio Regular o en vía de desarrollo",IF($S4&gt;5,"Dominio Parcial",IF($S4&gt;0,"Dominio Débil","-")))))</f>
        <v>Dominio Sobresaliente</v>
      </c>
      <c r="V4" s="251">
        <f>HLOOKUP($A4,'2.-Desempeño Jurado'!$L$18:$O$37,19,0)</f>
        <v>25</v>
      </c>
      <c r="W4" s="252">
        <f>HLOOKUP($A4,'2.-Desempeño Jurado'!$L$18:$O$37,20,0)</f>
        <v>1</v>
      </c>
      <c r="Y4" s="236"/>
      <c r="Z4" s="236"/>
      <c r="AA4" s="236"/>
      <c r="AB4" s="236"/>
    </row>
    <row r="5" spans="1:28" ht="26.25" customHeight="1" x14ac:dyDescent="0.25">
      <c r="A5" s="237">
        <v>2</v>
      </c>
      <c r="B5" s="229">
        <f>VLOOKUP($A5,'2.-Desempeño Jurado'!$C$8:$E$11,2,0)</f>
        <v>0</v>
      </c>
      <c r="C5" s="229" t="str">
        <f>'2.-Desempeño Jurado'!$H$7</f>
        <v>Guenter Johann Gude Mora</v>
      </c>
      <c r="D5" s="229" t="str">
        <f>'2.-Desempeño Jurado'!$H$8</f>
        <v>Interclubes en tres series</v>
      </c>
      <c r="E5" s="230" t="str">
        <f>'2.-Desempeño Jurado'!$H$9</f>
        <v>29 Y 30 DE ENERO 2022</v>
      </c>
      <c r="F5" s="229">
        <f>HLOOKUP($A5,'2.-Desempeño Jurado'!$L$18:$O$23,2,0)</f>
        <v>0</v>
      </c>
      <c r="G5" s="229">
        <f>HLOOKUP($A5,'2.-Desempeño Jurado'!$L$18:$O$23,3,0)</f>
        <v>0</v>
      </c>
      <c r="H5" s="229">
        <f>HLOOKUP($A5,'2.-Desempeño Jurado'!$L$18:$O$23,4,0)</f>
        <v>0</v>
      </c>
      <c r="I5" s="229">
        <f>HLOOKUP($A5,'2.-Desempeño Jurado'!$L$18:$O$23,5,0)</f>
        <v>0</v>
      </c>
      <c r="J5" s="229">
        <f>HLOOKUP($A5,'2.-Desempeño Jurado'!$L$18:$O$23,6,0)</f>
        <v>0</v>
      </c>
      <c r="K5" s="231">
        <f>HLOOKUP($A5,'2.-Desempeño Jurado'!$L$18:$O$25,7,0)</f>
        <v>0</v>
      </c>
      <c r="L5" s="231">
        <f>HLOOKUP($A5,'2.-Desempeño Jurado'!$L$18:$O$25,8,0)</f>
        <v>0</v>
      </c>
      <c r="M5" s="232" t="str">
        <f>IF($K5&gt;20,"Dominio Sobresaliente",IF($K5&gt;15,"Dominio Total",IF($K5&gt;10,"Dominio Regular o en vía de desarrollo",IF($K5&gt;5,"Dominio Parcial",IF($K5&gt;0,"Dominio Débil","-")))))</f>
        <v>-</v>
      </c>
      <c r="N5" s="229">
        <f>HLOOKUP($A5,'2.-Desempeño Jurado'!$L$18:$O$32,9,0)</f>
        <v>0</v>
      </c>
      <c r="O5" s="229">
        <f>HLOOKUP($A5,'2.-Desempeño Jurado'!$L$18:$O$32,10,0)</f>
        <v>0</v>
      </c>
      <c r="P5" s="229">
        <f>HLOOKUP($A5,'2.-Desempeño Jurado'!$L$18:$O$32,11,0)</f>
        <v>0</v>
      </c>
      <c r="Q5" s="229">
        <f>HLOOKUP($A5,'2.-Desempeño Jurado'!$L$18:$O$32,12,0)</f>
        <v>0</v>
      </c>
      <c r="R5" s="229">
        <f>HLOOKUP($A5,'2.-Desempeño Jurado'!$L$18:$O$32,13,0)</f>
        <v>0</v>
      </c>
      <c r="S5" s="233">
        <f>HLOOKUP($A5,'2.-Desempeño Jurado'!$L$18:$O$32,14,0)</f>
        <v>0</v>
      </c>
      <c r="T5" s="234">
        <f>HLOOKUP($A5,'2.-Desempeño Jurado'!$L$18:$O$32,15,0)</f>
        <v>0</v>
      </c>
      <c r="U5" s="235" t="str">
        <f>IF($S5&gt;20,"Dominio Sobresaliente",IF($S5&gt;15,"Dominio Total",IF($S5&gt;10,"Dominio Regular o en vía de desarrollo",IF($S5&gt;5,"Dominio Parcial",IF($S5&gt;0,"Dominio Débil","-")))))</f>
        <v>-</v>
      </c>
      <c r="V5" s="251">
        <f>HLOOKUP($A5,'2.-Desempeño Jurado'!$L$18:$O$37,19,0)</f>
        <v>0</v>
      </c>
      <c r="W5" s="252">
        <f>HLOOKUP($A5,'2.-Desempeño Jurado'!$L$18:$O$37,20,0)</f>
        <v>0</v>
      </c>
    </row>
    <row r="6" spans="1:28" ht="26.25" customHeight="1" x14ac:dyDescent="0.25">
      <c r="A6" s="53">
        <v>3</v>
      </c>
      <c r="B6" s="229">
        <f>VLOOKUP($A6,'2.-Desempeño Jurado'!$C$8:$E$11,2,0)</f>
        <v>0</v>
      </c>
      <c r="C6" s="229" t="str">
        <f>'2.-Desempeño Jurado'!$H$7</f>
        <v>Guenter Johann Gude Mora</v>
      </c>
      <c r="D6" s="229" t="str">
        <f>'2.-Desempeño Jurado'!$H$8</f>
        <v>Interclubes en tres series</v>
      </c>
      <c r="E6" s="230" t="str">
        <f>'2.-Desempeño Jurado'!$H$9</f>
        <v>29 Y 30 DE ENERO 2022</v>
      </c>
      <c r="F6" s="229">
        <f>HLOOKUP($A6,'2.-Desempeño Jurado'!$L$18:$O$23,2,0)</f>
        <v>0</v>
      </c>
      <c r="G6" s="229">
        <f>HLOOKUP($A6,'2.-Desempeño Jurado'!$L$18:$O$23,3,0)</f>
        <v>0</v>
      </c>
      <c r="H6" s="229">
        <f>HLOOKUP($A6,'2.-Desempeño Jurado'!$L$18:$O$23,4,0)</f>
        <v>0</v>
      </c>
      <c r="I6" s="229">
        <f>HLOOKUP($A6,'2.-Desempeño Jurado'!$L$18:$O$23,5,0)</f>
        <v>0</v>
      </c>
      <c r="J6" s="229">
        <f>HLOOKUP($A6,'2.-Desempeño Jurado'!$L$18:$O$23,6,0)</f>
        <v>0</v>
      </c>
      <c r="K6" s="231">
        <f>HLOOKUP($A6,'2.-Desempeño Jurado'!$L$18:$O$25,7,0)</f>
        <v>0</v>
      </c>
      <c r="L6" s="231">
        <f>HLOOKUP($A6,'2.-Desempeño Jurado'!$L$18:$O$25,8,0)</f>
        <v>0</v>
      </c>
      <c r="M6" s="232" t="str">
        <f>IF($K6&gt;20,"Dominio Sobresaliente",IF($K6&gt;15,"Dominio Total",IF($K6&gt;10,"Dominio Regular o en vía de desarrollo",IF($K6&gt;5,"Dominio Parcial",IF($K6&gt;0,"Dominio Débil","-")))))</f>
        <v>-</v>
      </c>
      <c r="N6" s="229">
        <f>HLOOKUP($A6,'2.-Desempeño Jurado'!$L$18:$O$32,9,0)</f>
        <v>0</v>
      </c>
      <c r="O6" s="229">
        <f>HLOOKUP($A6,'2.-Desempeño Jurado'!$L$18:$O$32,10,0)</f>
        <v>0</v>
      </c>
      <c r="P6" s="229">
        <f>HLOOKUP($A6,'2.-Desempeño Jurado'!$L$18:$O$32,11,0)</f>
        <v>0</v>
      </c>
      <c r="Q6" s="229">
        <f>HLOOKUP($A6,'2.-Desempeño Jurado'!$L$18:$O$32,12,0)</f>
        <v>0</v>
      </c>
      <c r="R6" s="229">
        <f>HLOOKUP($A6,'2.-Desempeño Jurado'!$L$18:$O$32,13,0)</f>
        <v>0</v>
      </c>
      <c r="S6" s="233">
        <f>HLOOKUP($A6,'2.-Desempeño Jurado'!$L$18:$O$32,14,0)</f>
        <v>0</v>
      </c>
      <c r="T6" s="234">
        <f>HLOOKUP($A6,'2.-Desempeño Jurado'!$L$18:$O$32,15,0)</f>
        <v>0</v>
      </c>
      <c r="U6" s="235" t="str">
        <f>IF($S6&gt;20,"Dominio Sobresaliente",IF($S6&gt;15,"Dominio Total",IF($S6&gt;10,"Dominio Regular o en vía de desarrollo",IF($S6&gt;5,"Dominio Parcial",IF($S6&gt;0,"Dominio Débil","-")))))</f>
        <v>-</v>
      </c>
      <c r="V6" s="251">
        <f>HLOOKUP($A6,'2.-Desempeño Jurado'!$L$18:$O$37,19,0)</f>
        <v>0</v>
      </c>
      <c r="W6" s="252">
        <f>HLOOKUP($A6,'2.-Desempeño Jurado'!$L$18:$O$37,20,0)</f>
        <v>0</v>
      </c>
    </row>
    <row r="7" spans="1:28" ht="26.25" customHeight="1" x14ac:dyDescent="0.25">
      <c r="A7" s="53">
        <v>4</v>
      </c>
      <c r="B7" s="229">
        <f>VLOOKUP($A7,'2.-Desempeño Jurado'!$C$8:$E$11,2,0)</f>
        <v>0</v>
      </c>
      <c r="C7" s="229" t="str">
        <f>'2.-Desempeño Jurado'!$H$7</f>
        <v>Guenter Johann Gude Mora</v>
      </c>
      <c r="D7" s="229" t="str">
        <f>'2.-Desempeño Jurado'!$H$8</f>
        <v>Interclubes en tres series</v>
      </c>
      <c r="E7" s="230" t="str">
        <f>'2.-Desempeño Jurado'!$H$9</f>
        <v>29 Y 30 DE ENERO 2022</v>
      </c>
      <c r="F7" s="229">
        <f>HLOOKUP($A7,'2.-Desempeño Jurado'!$L$18:$O$23,2,0)</f>
        <v>0</v>
      </c>
      <c r="G7" s="229">
        <f>HLOOKUP($A7,'2.-Desempeño Jurado'!$L$18:$O$23,3,0)</f>
        <v>0</v>
      </c>
      <c r="H7" s="229">
        <f>HLOOKUP($A7,'2.-Desempeño Jurado'!$L$18:$O$23,4,0)</f>
        <v>0</v>
      </c>
      <c r="I7" s="229">
        <f>HLOOKUP($A7,'2.-Desempeño Jurado'!$L$18:$O$23,5,0)</f>
        <v>0</v>
      </c>
      <c r="J7" s="229">
        <f>HLOOKUP($A7,'2.-Desempeño Jurado'!$L$18:$O$23,6,0)</f>
        <v>0</v>
      </c>
      <c r="K7" s="231">
        <f>HLOOKUP($A7,'2.-Desempeño Jurado'!$L$18:$O$25,7,0)</f>
        <v>0</v>
      </c>
      <c r="L7" s="231">
        <f>HLOOKUP($A7,'2.-Desempeño Jurado'!$L$18:$O$25,8,0)</f>
        <v>0</v>
      </c>
      <c r="M7" s="232" t="str">
        <f>IF($K7&gt;20,"Dominio Sobresaliente",IF($K7&gt;15,"Dominio Total",IF($K7&gt;10,"Dominio Regular o en vía de desarrollo",IF($K7&gt;5,"Dominio Parcial",IF($K7&gt;0,"Dominio Débil","-")))))</f>
        <v>-</v>
      </c>
      <c r="N7" s="229">
        <f>HLOOKUP($A7,'2.-Desempeño Jurado'!$L$18:$O$32,9,0)</f>
        <v>0</v>
      </c>
      <c r="O7" s="229">
        <f>HLOOKUP($A7,'2.-Desempeño Jurado'!$L$18:$O$32,10,0)</f>
        <v>0</v>
      </c>
      <c r="P7" s="229">
        <f>HLOOKUP($A7,'2.-Desempeño Jurado'!$L$18:$O$32,11,0)</f>
        <v>0</v>
      </c>
      <c r="Q7" s="229">
        <f>HLOOKUP($A7,'2.-Desempeño Jurado'!$L$18:$O$32,12,0)</f>
        <v>0</v>
      </c>
      <c r="R7" s="229">
        <f>HLOOKUP($A7,'2.-Desempeño Jurado'!$L$18:$O$32,13,0)</f>
        <v>0</v>
      </c>
      <c r="S7" s="233">
        <f>HLOOKUP($A7,'2.-Desempeño Jurado'!$L$18:$O$32,14,0)</f>
        <v>0</v>
      </c>
      <c r="T7" s="234">
        <f>HLOOKUP($A7,'2.-Desempeño Jurado'!$L$18:$O$32,15,0)</f>
        <v>0</v>
      </c>
      <c r="U7" s="235" t="str">
        <f>IF($S7&gt;20,"Dominio Sobresaliente",IF($S7&gt;15,"Dominio Total",IF($S7&gt;10,"Dominio Regular o en vía de desarrollo",IF($S7&gt;5,"Dominio Parcial",IF($S7&gt;0,"Dominio Débil","-")))))</f>
        <v>-</v>
      </c>
      <c r="V7" s="251">
        <f>HLOOKUP($A7,'2.-Desempeño Jurado'!$L$18:$O$37,19,0)</f>
        <v>0</v>
      </c>
      <c r="W7" s="252">
        <f>HLOOKUP($A7,'2.-Desempeño Jurado'!$L$18:$O$37,20,0)</f>
        <v>0</v>
      </c>
    </row>
    <row r="8" spans="1:28" customFormat="1" ht="10.5" customHeight="1" x14ac:dyDescent="0.25"/>
    <row r="9" spans="1:28" customFormat="1" ht="5.25" customHeight="1" x14ac:dyDescent="0.25">
      <c r="A9" s="303"/>
      <c r="B9" s="303"/>
      <c r="C9" s="303"/>
      <c r="D9" s="303"/>
      <c r="E9" s="303"/>
      <c r="F9" s="303"/>
      <c r="G9" s="303"/>
      <c r="H9" s="303"/>
      <c r="I9" s="303"/>
      <c r="J9" s="303"/>
      <c r="K9" s="303"/>
      <c r="L9" s="303"/>
      <c r="M9" s="303"/>
      <c r="N9" s="303"/>
      <c r="O9" s="303"/>
      <c r="P9" s="303"/>
      <c r="Q9" s="303"/>
      <c r="R9" s="303"/>
      <c r="S9" s="303"/>
      <c r="T9" s="303"/>
      <c r="U9" s="303"/>
      <c r="V9" s="303"/>
      <c r="W9" s="303"/>
    </row>
    <row r="10" spans="1:28" ht="21" customHeight="1" thickBot="1" x14ac:dyDescent="0.3"/>
    <row r="11" spans="1:28" ht="15" customHeight="1" x14ac:dyDescent="0.25">
      <c r="B11" s="350" t="s">
        <v>301</v>
      </c>
      <c r="C11" s="351"/>
      <c r="D11" s="351"/>
      <c r="E11" s="351"/>
      <c r="F11" s="352"/>
      <c r="G11" s="304" t="s">
        <v>136</v>
      </c>
      <c r="H11" s="305"/>
      <c r="I11" s="306"/>
      <c r="J11" s="306"/>
      <c r="K11" s="306"/>
      <c r="L11" s="307"/>
      <c r="M11" s="56"/>
    </row>
    <row r="12" spans="1:28" x14ac:dyDescent="0.25">
      <c r="B12" s="346" t="s">
        <v>294</v>
      </c>
      <c r="C12" s="347"/>
      <c r="D12" s="347"/>
      <c r="E12" s="348" t="s">
        <v>300</v>
      </c>
      <c r="F12" s="349"/>
      <c r="G12" s="308"/>
      <c r="H12" s="293"/>
      <c r="I12" s="79"/>
      <c r="J12" s="79"/>
      <c r="K12" s="79"/>
      <c r="L12" s="309"/>
      <c r="M12" s="56"/>
    </row>
    <row r="13" spans="1:28" x14ac:dyDescent="0.25">
      <c r="B13" s="316" t="s">
        <v>286</v>
      </c>
      <c r="C13" s="289" t="s">
        <v>276</v>
      </c>
      <c r="D13" s="289" t="s">
        <v>277</v>
      </c>
      <c r="E13" s="289" t="s">
        <v>299</v>
      </c>
      <c r="F13" s="317" t="s">
        <v>298</v>
      </c>
      <c r="G13" s="310" t="s">
        <v>141</v>
      </c>
      <c r="H13" s="293"/>
      <c r="I13" s="79"/>
      <c r="J13" s="79"/>
      <c r="K13" s="79"/>
      <c r="L13" s="311"/>
    </row>
    <row r="14" spans="1:28" ht="15.75" thickBot="1" x14ac:dyDescent="0.3">
      <c r="B14" s="318">
        <f>'Resumen Analítico Rodeo'!$E$23</f>
        <v>203</v>
      </c>
      <c r="C14" s="319" t="str">
        <f>'Resumen Analítico Rodeo'!$G$23</f>
        <v>-</v>
      </c>
      <c r="D14" s="320" t="str">
        <f>'Resumen Analítico Rodeo'!$I$23</f>
        <v>-</v>
      </c>
      <c r="E14" s="319">
        <f>'Resumen Analítico Rodeo'!$D$30</f>
        <v>0</v>
      </c>
      <c r="F14" s="321">
        <f>'Resumen Analítico Rodeo'!$F$30</f>
        <v>0</v>
      </c>
      <c r="G14" s="312" t="str">
        <f>'Resumen Analítico Rodeo'!$M$27</f>
        <v>NO</v>
      </c>
      <c r="H14" s="313"/>
      <c r="I14" s="314"/>
      <c r="J14" s="314"/>
      <c r="K14" s="314"/>
      <c r="L14" s="315"/>
    </row>
  </sheetData>
  <sheetProtection selectLockedCells="1"/>
  <mergeCells count="4">
    <mergeCell ref="B12:D12"/>
    <mergeCell ref="E12:F12"/>
    <mergeCell ref="B11:F11"/>
    <mergeCell ref="B1:E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N41"/>
  <sheetViews>
    <sheetView showGridLines="0" zoomScale="80" zoomScaleNormal="80" workbookViewId="0">
      <selection activeCell="B9" sqref="B9:M40"/>
    </sheetView>
  </sheetViews>
  <sheetFormatPr baseColWidth="10" defaultColWidth="0" defaultRowHeight="15" zeroHeight="1" x14ac:dyDescent="0.25"/>
  <cols>
    <col min="1" max="1" width="3.42578125" customWidth="1"/>
    <col min="2" max="2" width="6.140625" customWidth="1"/>
    <col min="3" max="3" width="20.42578125" customWidth="1"/>
    <col min="4" max="4" width="45.140625" customWidth="1"/>
    <col min="5" max="5" width="16" customWidth="1"/>
    <col min="6" max="6" width="1.42578125" customWidth="1"/>
    <col min="7" max="7" width="2.85546875" customWidth="1"/>
    <col min="8" max="8" width="4.28515625" customWidth="1"/>
    <col min="9" max="9" width="15.7109375" customWidth="1"/>
    <col min="10" max="10" width="17" customWidth="1"/>
    <col min="11" max="11" width="5.7109375" customWidth="1"/>
    <col min="12" max="12" width="11.7109375" customWidth="1"/>
    <col min="13" max="13" width="17.140625" customWidth="1"/>
    <col min="14" max="14" width="3.42578125" customWidth="1"/>
    <col min="15" max="16384" width="11.42578125" hidden="1"/>
  </cols>
  <sheetData>
    <row r="1" spans="2:13" ht="15.75" thickBot="1" x14ac:dyDescent="0.3">
      <c r="C1" s="600"/>
      <c r="D1" s="600"/>
      <c r="E1" s="600"/>
      <c r="F1" s="600"/>
      <c r="G1" s="600"/>
      <c r="H1" s="600"/>
      <c r="I1" s="600"/>
    </row>
    <row r="2" spans="2:13" ht="26.25" customHeight="1" x14ac:dyDescent="0.25">
      <c r="B2" s="601"/>
      <c r="C2" s="602"/>
      <c r="D2" s="591" t="s">
        <v>127</v>
      </c>
      <c r="E2" s="592"/>
      <c r="F2" s="592"/>
      <c r="G2" s="592"/>
      <c r="H2" s="592"/>
      <c r="I2" s="592"/>
      <c r="J2" s="592"/>
      <c r="K2" s="593"/>
      <c r="L2" s="4" t="s">
        <v>0</v>
      </c>
      <c r="M2" s="13" t="s">
        <v>101</v>
      </c>
    </row>
    <row r="3" spans="2:13" ht="21" customHeight="1" x14ac:dyDescent="0.25">
      <c r="B3" s="603"/>
      <c r="C3" s="604"/>
      <c r="D3" s="594"/>
      <c r="E3" s="595"/>
      <c r="F3" s="595"/>
      <c r="G3" s="595"/>
      <c r="H3" s="595"/>
      <c r="I3" s="595"/>
      <c r="J3" s="595"/>
      <c r="K3" s="596"/>
      <c r="L3" s="5" t="s">
        <v>1</v>
      </c>
      <c r="M3" s="10">
        <f>'1.-Ganado'!$V$8</f>
        <v>9</v>
      </c>
    </row>
    <row r="4" spans="2:13" ht="15.75" customHeight="1" x14ac:dyDescent="0.25">
      <c r="B4" s="603"/>
      <c r="C4" s="604"/>
      <c r="D4" s="594"/>
      <c r="E4" s="595"/>
      <c r="F4" s="595"/>
      <c r="G4" s="595"/>
      <c r="H4" s="595"/>
      <c r="I4" s="595"/>
      <c r="J4" s="595"/>
      <c r="K4" s="596"/>
      <c r="L4" s="5" t="s">
        <v>2</v>
      </c>
      <c r="M4" s="11">
        <v>43145</v>
      </c>
    </row>
    <row r="5" spans="2:13" ht="21.75" customHeight="1" thickBot="1" x14ac:dyDescent="0.3">
      <c r="B5" s="605"/>
      <c r="C5" s="606"/>
      <c r="D5" s="597"/>
      <c r="E5" s="598"/>
      <c r="F5" s="598"/>
      <c r="G5" s="598"/>
      <c r="H5" s="598"/>
      <c r="I5" s="598"/>
      <c r="J5" s="598"/>
      <c r="K5" s="599"/>
      <c r="L5" s="6" t="s">
        <v>3</v>
      </c>
      <c r="M5" s="12" t="s">
        <v>159</v>
      </c>
    </row>
    <row r="6" spans="2:13" ht="14.25" customHeight="1" x14ac:dyDescent="0.25">
      <c r="C6" s="2"/>
      <c r="D6" s="2"/>
      <c r="E6" s="22"/>
      <c r="F6" s="22"/>
      <c r="G6" s="22"/>
      <c r="H6" s="22"/>
      <c r="I6" s="3"/>
    </row>
    <row r="7" spans="2:13" x14ac:dyDescent="0.25"/>
    <row r="8" spans="2:13" ht="39.75" customHeight="1" thickBot="1" x14ac:dyDescent="0.3">
      <c r="B8" s="616" t="s">
        <v>321</v>
      </c>
      <c r="C8" s="616"/>
      <c r="D8" s="616"/>
      <c r="E8" s="616"/>
      <c r="F8" s="616"/>
      <c r="G8" s="616"/>
      <c r="H8" s="616"/>
      <c r="I8" s="616"/>
      <c r="J8" s="616"/>
      <c r="K8" s="616"/>
      <c r="L8" s="616"/>
      <c r="M8" s="616"/>
    </row>
    <row r="9" spans="2:13" ht="15" customHeight="1" x14ac:dyDescent="0.25">
      <c r="B9" s="607" t="s">
        <v>347</v>
      </c>
      <c r="C9" s="608"/>
      <c r="D9" s="608"/>
      <c r="E9" s="608"/>
      <c r="F9" s="608"/>
      <c r="G9" s="608"/>
      <c r="H9" s="608"/>
      <c r="I9" s="608"/>
      <c r="J9" s="608"/>
      <c r="K9" s="608"/>
      <c r="L9" s="608"/>
      <c r="M9" s="609"/>
    </row>
    <row r="10" spans="2:13" ht="15" customHeight="1" x14ac:dyDescent="0.25">
      <c r="B10" s="610"/>
      <c r="C10" s="611"/>
      <c r="D10" s="611"/>
      <c r="E10" s="611"/>
      <c r="F10" s="611"/>
      <c r="G10" s="611"/>
      <c r="H10" s="611"/>
      <c r="I10" s="611"/>
      <c r="J10" s="611"/>
      <c r="K10" s="611"/>
      <c r="L10" s="611"/>
      <c r="M10" s="612"/>
    </row>
    <row r="11" spans="2:13" ht="15" customHeight="1" x14ac:dyDescent="0.25">
      <c r="B11" s="610"/>
      <c r="C11" s="611"/>
      <c r="D11" s="611"/>
      <c r="E11" s="611"/>
      <c r="F11" s="611"/>
      <c r="G11" s="611"/>
      <c r="H11" s="611"/>
      <c r="I11" s="611"/>
      <c r="J11" s="611"/>
      <c r="K11" s="611"/>
      <c r="L11" s="611"/>
      <c r="M11" s="612"/>
    </row>
    <row r="12" spans="2:13" ht="15" customHeight="1" x14ac:dyDescent="0.25">
      <c r="B12" s="610"/>
      <c r="C12" s="611"/>
      <c r="D12" s="611"/>
      <c r="E12" s="611"/>
      <c r="F12" s="611"/>
      <c r="G12" s="611"/>
      <c r="H12" s="611"/>
      <c r="I12" s="611"/>
      <c r="J12" s="611"/>
      <c r="K12" s="611"/>
      <c r="L12" s="611"/>
      <c r="M12" s="612"/>
    </row>
    <row r="13" spans="2:13" ht="15" customHeight="1" x14ac:dyDescent="0.25">
      <c r="B13" s="610"/>
      <c r="C13" s="611"/>
      <c r="D13" s="611"/>
      <c r="E13" s="611"/>
      <c r="F13" s="611"/>
      <c r="G13" s="611"/>
      <c r="H13" s="611"/>
      <c r="I13" s="611"/>
      <c r="J13" s="611"/>
      <c r="K13" s="611"/>
      <c r="L13" s="611"/>
      <c r="M13" s="612"/>
    </row>
    <row r="14" spans="2:13" ht="15" customHeight="1" x14ac:dyDescent="0.25">
      <c r="B14" s="610"/>
      <c r="C14" s="611"/>
      <c r="D14" s="611"/>
      <c r="E14" s="611"/>
      <c r="F14" s="611"/>
      <c r="G14" s="611"/>
      <c r="H14" s="611"/>
      <c r="I14" s="611"/>
      <c r="J14" s="611"/>
      <c r="K14" s="611"/>
      <c r="L14" s="611"/>
      <c r="M14" s="612"/>
    </row>
    <row r="15" spans="2:13" ht="15" customHeight="1" x14ac:dyDescent="0.25">
      <c r="B15" s="610"/>
      <c r="C15" s="611"/>
      <c r="D15" s="611"/>
      <c r="E15" s="611"/>
      <c r="F15" s="611"/>
      <c r="G15" s="611"/>
      <c r="H15" s="611"/>
      <c r="I15" s="611"/>
      <c r="J15" s="611"/>
      <c r="K15" s="611"/>
      <c r="L15" s="611"/>
      <c r="M15" s="612"/>
    </row>
    <row r="16" spans="2:13" ht="15" customHeight="1" x14ac:dyDescent="0.25">
      <c r="B16" s="610"/>
      <c r="C16" s="611"/>
      <c r="D16" s="611"/>
      <c r="E16" s="611"/>
      <c r="F16" s="611"/>
      <c r="G16" s="611"/>
      <c r="H16" s="611"/>
      <c r="I16" s="611"/>
      <c r="J16" s="611"/>
      <c r="K16" s="611"/>
      <c r="L16" s="611"/>
      <c r="M16" s="612"/>
    </row>
    <row r="17" spans="2:13" ht="15" customHeight="1" x14ac:dyDescent="0.25">
      <c r="B17" s="610"/>
      <c r="C17" s="611"/>
      <c r="D17" s="611"/>
      <c r="E17" s="611"/>
      <c r="F17" s="611"/>
      <c r="G17" s="611"/>
      <c r="H17" s="611"/>
      <c r="I17" s="611"/>
      <c r="J17" s="611"/>
      <c r="K17" s="611"/>
      <c r="L17" s="611"/>
      <c r="M17" s="612"/>
    </row>
    <row r="18" spans="2:13" ht="15" customHeight="1" x14ac:dyDescent="0.25">
      <c r="B18" s="610"/>
      <c r="C18" s="611"/>
      <c r="D18" s="611"/>
      <c r="E18" s="611"/>
      <c r="F18" s="611"/>
      <c r="G18" s="611"/>
      <c r="H18" s="611"/>
      <c r="I18" s="611"/>
      <c r="J18" s="611"/>
      <c r="K18" s="611"/>
      <c r="L18" s="611"/>
      <c r="M18" s="612"/>
    </row>
    <row r="19" spans="2:13" ht="15" customHeight="1" x14ac:dyDescent="0.25">
      <c r="B19" s="610"/>
      <c r="C19" s="611"/>
      <c r="D19" s="611"/>
      <c r="E19" s="611"/>
      <c r="F19" s="611"/>
      <c r="G19" s="611"/>
      <c r="H19" s="611"/>
      <c r="I19" s="611"/>
      <c r="J19" s="611"/>
      <c r="K19" s="611"/>
      <c r="L19" s="611"/>
      <c r="M19" s="612"/>
    </row>
    <row r="20" spans="2:13" ht="15" customHeight="1" x14ac:dyDescent="0.25">
      <c r="B20" s="610"/>
      <c r="C20" s="611"/>
      <c r="D20" s="611"/>
      <c r="E20" s="611"/>
      <c r="F20" s="611"/>
      <c r="G20" s="611"/>
      <c r="H20" s="611"/>
      <c r="I20" s="611"/>
      <c r="J20" s="611"/>
      <c r="K20" s="611"/>
      <c r="L20" s="611"/>
      <c r="M20" s="612"/>
    </row>
    <row r="21" spans="2:13" ht="15" customHeight="1" x14ac:dyDescent="0.25">
      <c r="B21" s="610"/>
      <c r="C21" s="611"/>
      <c r="D21" s="611"/>
      <c r="E21" s="611"/>
      <c r="F21" s="611"/>
      <c r="G21" s="611"/>
      <c r="H21" s="611"/>
      <c r="I21" s="611"/>
      <c r="J21" s="611"/>
      <c r="K21" s="611"/>
      <c r="L21" s="611"/>
      <c r="M21" s="612"/>
    </row>
    <row r="22" spans="2:13" ht="15" customHeight="1" x14ac:dyDescent="0.25">
      <c r="B22" s="610"/>
      <c r="C22" s="611"/>
      <c r="D22" s="611"/>
      <c r="E22" s="611"/>
      <c r="F22" s="611"/>
      <c r="G22" s="611"/>
      <c r="H22" s="611"/>
      <c r="I22" s="611"/>
      <c r="J22" s="611"/>
      <c r="K22" s="611"/>
      <c r="L22" s="611"/>
      <c r="M22" s="612"/>
    </row>
    <row r="23" spans="2:13" ht="15" customHeight="1" x14ac:dyDescent="0.25">
      <c r="B23" s="610"/>
      <c r="C23" s="611"/>
      <c r="D23" s="611"/>
      <c r="E23" s="611"/>
      <c r="F23" s="611"/>
      <c r="G23" s="611"/>
      <c r="H23" s="611"/>
      <c r="I23" s="611"/>
      <c r="J23" s="611"/>
      <c r="K23" s="611"/>
      <c r="L23" s="611"/>
      <c r="M23" s="612"/>
    </row>
    <row r="24" spans="2:13" ht="15" customHeight="1" x14ac:dyDescent="0.25">
      <c r="B24" s="610"/>
      <c r="C24" s="611"/>
      <c r="D24" s="611"/>
      <c r="E24" s="611"/>
      <c r="F24" s="611"/>
      <c r="G24" s="611"/>
      <c r="H24" s="611"/>
      <c r="I24" s="611"/>
      <c r="J24" s="611"/>
      <c r="K24" s="611"/>
      <c r="L24" s="611"/>
      <c r="M24" s="612"/>
    </row>
    <row r="25" spans="2:13" ht="15" customHeight="1" x14ac:dyDescent="0.25">
      <c r="B25" s="610"/>
      <c r="C25" s="611"/>
      <c r="D25" s="611"/>
      <c r="E25" s="611"/>
      <c r="F25" s="611"/>
      <c r="G25" s="611"/>
      <c r="H25" s="611"/>
      <c r="I25" s="611"/>
      <c r="J25" s="611"/>
      <c r="K25" s="611"/>
      <c r="L25" s="611"/>
      <c r="M25" s="612"/>
    </row>
    <row r="26" spans="2:13" ht="15" customHeight="1" x14ac:dyDescent="0.25">
      <c r="B26" s="610"/>
      <c r="C26" s="611"/>
      <c r="D26" s="611"/>
      <c r="E26" s="611"/>
      <c r="F26" s="611"/>
      <c r="G26" s="611"/>
      <c r="H26" s="611"/>
      <c r="I26" s="611"/>
      <c r="J26" s="611"/>
      <c r="K26" s="611"/>
      <c r="L26" s="611"/>
      <c r="M26" s="612"/>
    </row>
    <row r="27" spans="2:13" ht="15" customHeight="1" x14ac:dyDescent="0.25">
      <c r="B27" s="610"/>
      <c r="C27" s="611"/>
      <c r="D27" s="611"/>
      <c r="E27" s="611"/>
      <c r="F27" s="611"/>
      <c r="G27" s="611"/>
      <c r="H27" s="611"/>
      <c r="I27" s="611"/>
      <c r="J27" s="611"/>
      <c r="K27" s="611"/>
      <c r="L27" s="611"/>
      <c r="M27" s="612"/>
    </row>
    <row r="28" spans="2:13" ht="15" customHeight="1" x14ac:dyDescent="0.25">
      <c r="B28" s="610"/>
      <c r="C28" s="611"/>
      <c r="D28" s="611"/>
      <c r="E28" s="611"/>
      <c r="F28" s="611"/>
      <c r="G28" s="611"/>
      <c r="H28" s="611"/>
      <c r="I28" s="611"/>
      <c r="J28" s="611"/>
      <c r="K28" s="611"/>
      <c r="L28" s="611"/>
      <c r="M28" s="612"/>
    </row>
    <row r="29" spans="2:13" ht="15" customHeight="1" x14ac:dyDescent="0.25">
      <c r="B29" s="610"/>
      <c r="C29" s="611"/>
      <c r="D29" s="611"/>
      <c r="E29" s="611"/>
      <c r="F29" s="611"/>
      <c r="G29" s="611"/>
      <c r="H29" s="611"/>
      <c r="I29" s="611"/>
      <c r="J29" s="611"/>
      <c r="K29" s="611"/>
      <c r="L29" s="611"/>
      <c r="M29" s="612"/>
    </row>
    <row r="30" spans="2:13" x14ac:dyDescent="0.25">
      <c r="B30" s="610"/>
      <c r="C30" s="611"/>
      <c r="D30" s="611"/>
      <c r="E30" s="611"/>
      <c r="F30" s="611"/>
      <c r="G30" s="611"/>
      <c r="H30" s="611"/>
      <c r="I30" s="611"/>
      <c r="J30" s="611"/>
      <c r="K30" s="611"/>
      <c r="L30" s="611"/>
      <c r="M30" s="612"/>
    </row>
    <row r="31" spans="2:13" x14ac:dyDescent="0.25">
      <c r="B31" s="610"/>
      <c r="C31" s="611"/>
      <c r="D31" s="611"/>
      <c r="E31" s="611"/>
      <c r="F31" s="611"/>
      <c r="G31" s="611"/>
      <c r="H31" s="611"/>
      <c r="I31" s="611"/>
      <c r="J31" s="611"/>
      <c r="K31" s="611"/>
      <c r="L31" s="611"/>
      <c r="M31" s="612"/>
    </row>
    <row r="32" spans="2:13" x14ac:dyDescent="0.25">
      <c r="B32" s="610"/>
      <c r="C32" s="611"/>
      <c r="D32" s="611"/>
      <c r="E32" s="611"/>
      <c r="F32" s="611"/>
      <c r="G32" s="611"/>
      <c r="H32" s="611"/>
      <c r="I32" s="611"/>
      <c r="J32" s="611"/>
      <c r="K32" s="611"/>
      <c r="L32" s="611"/>
      <c r="M32" s="612"/>
    </row>
    <row r="33" spans="2:13" x14ac:dyDescent="0.25">
      <c r="B33" s="610"/>
      <c r="C33" s="611"/>
      <c r="D33" s="611"/>
      <c r="E33" s="611"/>
      <c r="F33" s="611"/>
      <c r="G33" s="611"/>
      <c r="H33" s="611"/>
      <c r="I33" s="611"/>
      <c r="J33" s="611"/>
      <c r="K33" s="611"/>
      <c r="L33" s="611"/>
      <c r="M33" s="612"/>
    </row>
    <row r="34" spans="2:13" x14ac:dyDescent="0.25">
      <c r="B34" s="610"/>
      <c r="C34" s="611"/>
      <c r="D34" s="611"/>
      <c r="E34" s="611"/>
      <c r="F34" s="611"/>
      <c r="G34" s="611"/>
      <c r="H34" s="611"/>
      <c r="I34" s="611"/>
      <c r="J34" s="611"/>
      <c r="K34" s="611"/>
      <c r="L34" s="611"/>
      <c r="M34" s="612"/>
    </row>
    <row r="35" spans="2:13" x14ac:dyDescent="0.25">
      <c r="B35" s="610"/>
      <c r="C35" s="611"/>
      <c r="D35" s="611"/>
      <c r="E35" s="611"/>
      <c r="F35" s="611"/>
      <c r="G35" s="611"/>
      <c r="H35" s="611"/>
      <c r="I35" s="611"/>
      <c r="J35" s="611"/>
      <c r="K35" s="611"/>
      <c r="L35" s="611"/>
      <c r="M35" s="612"/>
    </row>
    <row r="36" spans="2:13" x14ac:dyDescent="0.25">
      <c r="B36" s="610"/>
      <c r="C36" s="611"/>
      <c r="D36" s="611"/>
      <c r="E36" s="611"/>
      <c r="F36" s="611"/>
      <c r="G36" s="611"/>
      <c r="H36" s="611"/>
      <c r="I36" s="611"/>
      <c r="J36" s="611"/>
      <c r="K36" s="611"/>
      <c r="L36" s="611"/>
      <c r="M36" s="612"/>
    </row>
    <row r="37" spans="2:13" x14ac:dyDescent="0.25">
      <c r="B37" s="610"/>
      <c r="C37" s="611"/>
      <c r="D37" s="611"/>
      <c r="E37" s="611"/>
      <c r="F37" s="611"/>
      <c r="G37" s="611"/>
      <c r="H37" s="611"/>
      <c r="I37" s="611"/>
      <c r="J37" s="611"/>
      <c r="K37" s="611"/>
      <c r="L37" s="611"/>
      <c r="M37" s="612"/>
    </row>
    <row r="38" spans="2:13" x14ac:dyDescent="0.25">
      <c r="B38" s="610"/>
      <c r="C38" s="611"/>
      <c r="D38" s="611"/>
      <c r="E38" s="611"/>
      <c r="F38" s="611"/>
      <c r="G38" s="611"/>
      <c r="H38" s="611"/>
      <c r="I38" s="611"/>
      <c r="J38" s="611"/>
      <c r="K38" s="611"/>
      <c r="L38" s="611"/>
      <c r="M38" s="612"/>
    </row>
    <row r="39" spans="2:13" x14ac:dyDescent="0.25">
      <c r="B39" s="610"/>
      <c r="C39" s="611"/>
      <c r="D39" s="611"/>
      <c r="E39" s="611"/>
      <c r="F39" s="611"/>
      <c r="G39" s="611"/>
      <c r="H39" s="611"/>
      <c r="I39" s="611"/>
      <c r="J39" s="611"/>
      <c r="K39" s="611"/>
      <c r="L39" s="611"/>
      <c r="M39" s="612"/>
    </row>
    <row r="40" spans="2:13" ht="15.75" thickBot="1" x14ac:dyDescent="0.3">
      <c r="B40" s="613"/>
      <c r="C40" s="614"/>
      <c r="D40" s="614"/>
      <c r="E40" s="614"/>
      <c r="F40" s="614"/>
      <c r="G40" s="614"/>
      <c r="H40" s="614"/>
      <c r="I40" s="614"/>
      <c r="J40" s="614"/>
      <c r="K40" s="614"/>
      <c r="L40" s="614"/>
      <c r="M40" s="615"/>
    </row>
    <row r="41" spans="2:13" x14ac:dyDescent="0.25"/>
  </sheetData>
  <sheetProtection password="CA25" sheet="1" selectLockedCells="1"/>
  <mergeCells count="5">
    <mergeCell ref="D2:K5"/>
    <mergeCell ref="C1:I1"/>
    <mergeCell ref="B2:C5"/>
    <mergeCell ref="B9:M40"/>
    <mergeCell ref="B8:M8"/>
  </mergeCells>
  <pageMargins left="0.25" right="0.25" top="0.75" bottom="0.75" header="0.3" footer="0.3"/>
  <pageSetup scale="7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N41"/>
  <sheetViews>
    <sheetView showGridLines="0" zoomScale="80" zoomScaleNormal="80" workbookViewId="0">
      <selection activeCell="B9" sqref="B9:M40"/>
    </sheetView>
  </sheetViews>
  <sheetFormatPr baseColWidth="10" defaultColWidth="0" defaultRowHeight="15" zeroHeight="1" x14ac:dyDescent="0.25"/>
  <cols>
    <col min="1" max="1" width="2.85546875" customWidth="1"/>
    <col min="2" max="2" width="6.140625" customWidth="1"/>
    <col min="3" max="3" width="20.42578125" customWidth="1"/>
    <col min="4" max="4" width="45.140625" customWidth="1"/>
    <col min="5" max="5" width="16" customWidth="1"/>
    <col min="6" max="6" width="1.42578125" customWidth="1"/>
    <col min="7" max="7" width="2.85546875" customWidth="1"/>
    <col min="8" max="8" width="4.28515625" customWidth="1"/>
    <col min="9" max="9" width="15.7109375" customWidth="1"/>
    <col min="10" max="10" width="17" customWidth="1"/>
    <col min="11" max="11" width="5.7109375" customWidth="1"/>
    <col min="12" max="12" width="11.7109375" customWidth="1"/>
    <col min="13" max="13" width="17.140625" customWidth="1"/>
    <col min="14" max="14" width="2.85546875" customWidth="1"/>
    <col min="15" max="16384" width="11.42578125" hidden="1"/>
  </cols>
  <sheetData>
    <row r="1" spans="2:13" ht="15.75" thickBot="1" x14ac:dyDescent="0.3">
      <c r="C1" s="600"/>
      <c r="D1" s="600"/>
      <c r="E1" s="600"/>
      <c r="F1" s="600"/>
      <c r="G1" s="600"/>
      <c r="H1" s="600"/>
      <c r="I1" s="600"/>
    </row>
    <row r="2" spans="2:13" ht="26.25" customHeight="1" x14ac:dyDescent="0.25">
      <c r="B2" s="601"/>
      <c r="C2" s="602"/>
      <c r="D2" s="591" t="s">
        <v>134</v>
      </c>
      <c r="E2" s="592"/>
      <c r="F2" s="592"/>
      <c r="G2" s="592"/>
      <c r="H2" s="592"/>
      <c r="I2" s="592"/>
      <c r="J2" s="592"/>
      <c r="K2" s="593"/>
      <c r="L2" s="4" t="s">
        <v>0</v>
      </c>
      <c r="M2" s="13" t="s">
        <v>101</v>
      </c>
    </row>
    <row r="3" spans="2:13" ht="21" customHeight="1" x14ac:dyDescent="0.25">
      <c r="B3" s="603"/>
      <c r="C3" s="604"/>
      <c r="D3" s="594"/>
      <c r="E3" s="595"/>
      <c r="F3" s="595"/>
      <c r="G3" s="595"/>
      <c r="H3" s="595"/>
      <c r="I3" s="595"/>
      <c r="J3" s="595"/>
      <c r="K3" s="596"/>
      <c r="L3" s="5" t="s">
        <v>1</v>
      </c>
      <c r="M3" s="10">
        <f>'1.-Ganado'!$V$8</f>
        <v>9</v>
      </c>
    </row>
    <row r="4" spans="2:13" ht="15.75" customHeight="1" x14ac:dyDescent="0.25">
      <c r="B4" s="603"/>
      <c r="C4" s="604"/>
      <c r="D4" s="594"/>
      <c r="E4" s="595"/>
      <c r="F4" s="595"/>
      <c r="G4" s="595"/>
      <c r="H4" s="595"/>
      <c r="I4" s="595"/>
      <c r="J4" s="595"/>
      <c r="K4" s="596"/>
      <c r="L4" s="5" t="s">
        <v>2</v>
      </c>
      <c r="M4" s="11">
        <v>43145</v>
      </c>
    </row>
    <row r="5" spans="2:13" ht="21.75" customHeight="1" thickBot="1" x14ac:dyDescent="0.3">
      <c r="B5" s="605"/>
      <c r="C5" s="606"/>
      <c r="D5" s="597"/>
      <c r="E5" s="598"/>
      <c r="F5" s="598"/>
      <c r="G5" s="598"/>
      <c r="H5" s="598"/>
      <c r="I5" s="598"/>
      <c r="J5" s="598"/>
      <c r="K5" s="599"/>
      <c r="L5" s="6" t="s">
        <v>3</v>
      </c>
      <c r="M5" s="12" t="s">
        <v>248</v>
      </c>
    </row>
    <row r="6" spans="2:13" ht="14.25" customHeight="1" x14ac:dyDescent="0.25">
      <c r="C6" s="2"/>
      <c r="D6" s="2"/>
      <c r="E6" s="22"/>
      <c r="F6" s="22"/>
      <c r="G6" s="22"/>
      <c r="H6" s="22"/>
      <c r="I6" s="3"/>
    </row>
    <row r="7" spans="2:13" ht="15.75" thickBot="1" x14ac:dyDescent="0.3"/>
    <row r="8" spans="2:13" ht="30" customHeight="1" thickBot="1" x14ac:dyDescent="0.3">
      <c r="B8" s="617" t="s">
        <v>135</v>
      </c>
      <c r="C8" s="618"/>
      <c r="D8" s="618"/>
      <c r="E8" s="618"/>
      <c r="F8" s="618"/>
      <c r="G8" s="618"/>
      <c r="H8" s="618"/>
      <c r="I8" s="618"/>
      <c r="J8" s="618"/>
      <c r="K8" s="618"/>
      <c r="L8" s="618"/>
      <c r="M8" s="619"/>
    </row>
    <row r="9" spans="2:13" ht="15" customHeight="1" x14ac:dyDescent="0.25">
      <c r="B9" s="607" t="s">
        <v>348</v>
      </c>
      <c r="C9" s="608"/>
      <c r="D9" s="608"/>
      <c r="E9" s="608"/>
      <c r="F9" s="608"/>
      <c r="G9" s="608"/>
      <c r="H9" s="608"/>
      <c r="I9" s="608"/>
      <c r="J9" s="608"/>
      <c r="K9" s="608"/>
      <c r="L9" s="608"/>
      <c r="M9" s="609"/>
    </row>
    <row r="10" spans="2:13" ht="15" customHeight="1" x14ac:dyDescent="0.25">
      <c r="B10" s="610"/>
      <c r="C10" s="611"/>
      <c r="D10" s="611"/>
      <c r="E10" s="611"/>
      <c r="F10" s="611"/>
      <c r="G10" s="611"/>
      <c r="H10" s="611"/>
      <c r="I10" s="611"/>
      <c r="J10" s="611"/>
      <c r="K10" s="611"/>
      <c r="L10" s="611"/>
      <c r="M10" s="612"/>
    </row>
    <row r="11" spans="2:13" ht="15" customHeight="1" x14ac:dyDescent="0.25">
      <c r="B11" s="610"/>
      <c r="C11" s="611"/>
      <c r="D11" s="611"/>
      <c r="E11" s="611"/>
      <c r="F11" s="611"/>
      <c r="G11" s="611"/>
      <c r="H11" s="611"/>
      <c r="I11" s="611"/>
      <c r="J11" s="611"/>
      <c r="K11" s="611"/>
      <c r="L11" s="611"/>
      <c r="M11" s="612"/>
    </row>
    <row r="12" spans="2:13" ht="15" customHeight="1" x14ac:dyDescent="0.25">
      <c r="B12" s="610"/>
      <c r="C12" s="611"/>
      <c r="D12" s="611"/>
      <c r="E12" s="611"/>
      <c r="F12" s="611"/>
      <c r="G12" s="611"/>
      <c r="H12" s="611"/>
      <c r="I12" s="611"/>
      <c r="J12" s="611"/>
      <c r="K12" s="611"/>
      <c r="L12" s="611"/>
      <c r="M12" s="612"/>
    </row>
    <row r="13" spans="2:13" ht="15" customHeight="1" x14ac:dyDescent="0.25">
      <c r="B13" s="610"/>
      <c r="C13" s="611"/>
      <c r="D13" s="611"/>
      <c r="E13" s="611"/>
      <c r="F13" s="611"/>
      <c r="G13" s="611"/>
      <c r="H13" s="611"/>
      <c r="I13" s="611"/>
      <c r="J13" s="611"/>
      <c r="K13" s="611"/>
      <c r="L13" s="611"/>
      <c r="M13" s="612"/>
    </row>
    <row r="14" spans="2:13" ht="15" customHeight="1" x14ac:dyDescent="0.25">
      <c r="B14" s="610"/>
      <c r="C14" s="611"/>
      <c r="D14" s="611"/>
      <c r="E14" s="611"/>
      <c r="F14" s="611"/>
      <c r="G14" s="611"/>
      <c r="H14" s="611"/>
      <c r="I14" s="611"/>
      <c r="J14" s="611"/>
      <c r="K14" s="611"/>
      <c r="L14" s="611"/>
      <c r="M14" s="612"/>
    </row>
    <row r="15" spans="2:13" ht="15" customHeight="1" x14ac:dyDescent="0.25">
      <c r="B15" s="610"/>
      <c r="C15" s="611"/>
      <c r="D15" s="611"/>
      <c r="E15" s="611"/>
      <c r="F15" s="611"/>
      <c r="G15" s="611"/>
      <c r="H15" s="611"/>
      <c r="I15" s="611"/>
      <c r="J15" s="611"/>
      <c r="K15" s="611"/>
      <c r="L15" s="611"/>
      <c r="M15" s="612"/>
    </row>
    <row r="16" spans="2:13" ht="15" customHeight="1" x14ac:dyDescent="0.25">
      <c r="B16" s="610"/>
      <c r="C16" s="611"/>
      <c r="D16" s="611"/>
      <c r="E16" s="611"/>
      <c r="F16" s="611"/>
      <c r="G16" s="611"/>
      <c r="H16" s="611"/>
      <c r="I16" s="611"/>
      <c r="J16" s="611"/>
      <c r="K16" s="611"/>
      <c r="L16" s="611"/>
      <c r="M16" s="612"/>
    </row>
    <row r="17" spans="2:13" ht="15" customHeight="1" x14ac:dyDescent="0.25">
      <c r="B17" s="610"/>
      <c r="C17" s="611"/>
      <c r="D17" s="611"/>
      <c r="E17" s="611"/>
      <c r="F17" s="611"/>
      <c r="G17" s="611"/>
      <c r="H17" s="611"/>
      <c r="I17" s="611"/>
      <c r="J17" s="611"/>
      <c r="K17" s="611"/>
      <c r="L17" s="611"/>
      <c r="M17" s="612"/>
    </row>
    <row r="18" spans="2:13" ht="15" customHeight="1" x14ac:dyDescent="0.25">
      <c r="B18" s="610"/>
      <c r="C18" s="611"/>
      <c r="D18" s="611"/>
      <c r="E18" s="611"/>
      <c r="F18" s="611"/>
      <c r="G18" s="611"/>
      <c r="H18" s="611"/>
      <c r="I18" s="611"/>
      <c r="J18" s="611"/>
      <c r="K18" s="611"/>
      <c r="L18" s="611"/>
      <c r="M18" s="612"/>
    </row>
    <row r="19" spans="2:13" ht="15" customHeight="1" x14ac:dyDescent="0.25">
      <c r="B19" s="610"/>
      <c r="C19" s="611"/>
      <c r="D19" s="611"/>
      <c r="E19" s="611"/>
      <c r="F19" s="611"/>
      <c r="G19" s="611"/>
      <c r="H19" s="611"/>
      <c r="I19" s="611"/>
      <c r="J19" s="611"/>
      <c r="K19" s="611"/>
      <c r="L19" s="611"/>
      <c r="M19" s="612"/>
    </row>
    <row r="20" spans="2:13" x14ac:dyDescent="0.25">
      <c r="B20" s="610"/>
      <c r="C20" s="611"/>
      <c r="D20" s="611"/>
      <c r="E20" s="611"/>
      <c r="F20" s="611"/>
      <c r="G20" s="611"/>
      <c r="H20" s="611"/>
      <c r="I20" s="611"/>
      <c r="J20" s="611"/>
      <c r="K20" s="611"/>
      <c r="L20" s="611"/>
      <c r="M20" s="612"/>
    </row>
    <row r="21" spans="2:13" x14ac:dyDescent="0.25">
      <c r="B21" s="610"/>
      <c r="C21" s="611"/>
      <c r="D21" s="611"/>
      <c r="E21" s="611"/>
      <c r="F21" s="611"/>
      <c r="G21" s="611"/>
      <c r="H21" s="611"/>
      <c r="I21" s="611"/>
      <c r="J21" s="611"/>
      <c r="K21" s="611"/>
      <c r="L21" s="611"/>
      <c r="M21" s="612"/>
    </row>
    <row r="22" spans="2:13" x14ac:dyDescent="0.25">
      <c r="B22" s="610"/>
      <c r="C22" s="611"/>
      <c r="D22" s="611"/>
      <c r="E22" s="611"/>
      <c r="F22" s="611"/>
      <c r="G22" s="611"/>
      <c r="H22" s="611"/>
      <c r="I22" s="611"/>
      <c r="J22" s="611"/>
      <c r="K22" s="611"/>
      <c r="L22" s="611"/>
      <c r="M22" s="612"/>
    </row>
    <row r="23" spans="2:13" x14ac:dyDescent="0.25">
      <c r="B23" s="610"/>
      <c r="C23" s="611"/>
      <c r="D23" s="611"/>
      <c r="E23" s="611"/>
      <c r="F23" s="611"/>
      <c r="G23" s="611"/>
      <c r="H23" s="611"/>
      <c r="I23" s="611"/>
      <c r="J23" s="611"/>
      <c r="K23" s="611"/>
      <c r="L23" s="611"/>
      <c r="M23" s="612"/>
    </row>
    <row r="24" spans="2:13" x14ac:dyDescent="0.25">
      <c r="B24" s="610"/>
      <c r="C24" s="611"/>
      <c r="D24" s="611"/>
      <c r="E24" s="611"/>
      <c r="F24" s="611"/>
      <c r="G24" s="611"/>
      <c r="H24" s="611"/>
      <c r="I24" s="611"/>
      <c r="J24" s="611"/>
      <c r="K24" s="611"/>
      <c r="L24" s="611"/>
      <c r="M24" s="612"/>
    </row>
    <row r="25" spans="2:13" x14ac:dyDescent="0.25">
      <c r="B25" s="610"/>
      <c r="C25" s="611"/>
      <c r="D25" s="611"/>
      <c r="E25" s="611"/>
      <c r="F25" s="611"/>
      <c r="G25" s="611"/>
      <c r="H25" s="611"/>
      <c r="I25" s="611"/>
      <c r="J25" s="611"/>
      <c r="K25" s="611"/>
      <c r="L25" s="611"/>
      <c r="M25" s="612"/>
    </row>
    <row r="26" spans="2:13" x14ac:dyDescent="0.25">
      <c r="B26" s="610"/>
      <c r="C26" s="611"/>
      <c r="D26" s="611"/>
      <c r="E26" s="611"/>
      <c r="F26" s="611"/>
      <c r="G26" s="611"/>
      <c r="H26" s="611"/>
      <c r="I26" s="611"/>
      <c r="J26" s="611"/>
      <c r="K26" s="611"/>
      <c r="L26" s="611"/>
      <c r="M26" s="612"/>
    </row>
    <row r="27" spans="2:13" x14ac:dyDescent="0.25">
      <c r="B27" s="610"/>
      <c r="C27" s="611"/>
      <c r="D27" s="611"/>
      <c r="E27" s="611"/>
      <c r="F27" s="611"/>
      <c r="G27" s="611"/>
      <c r="H27" s="611"/>
      <c r="I27" s="611"/>
      <c r="J27" s="611"/>
      <c r="K27" s="611"/>
      <c r="L27" s="611"/>
      <c r="M27" s="612"/>
    </row>
    <row r="28" spans="2:13" x14ac:dyDescent="0.25">
      <c r="B28" s="610"/>
      <c r="C28" s="611"/>
      <c r="D28" s="611"/>
      <c r="E28" s="611"/>
      <c r="F28" s="611"/>
      <c r="G28" s="611"/>
      <c r="H28" s="611"/>
      <c r="I28" s="611"/>
      <c r="J28" s="611"/>
      <c r="K28" s="611"/>
      <c r="L28" s="611"/>
      <c r="M28" s="612"/>
    </row>
    <row r="29" spans="2:13" x14ac:dyDescent="0.25">
      <c r="B29" s="610"/>
      <c r="C29" s="611"/>
      <c r="D29" s="611"/>
      <c r="E29" s="611"/>
      <c r="F29" s="611"/>
      <c r="G29" s="611"/>
      <c r="H29" s="611"/>
      <c r="I29" s="611"/>
      <c r="J29" s="611"/>
      <c r="K29" s="611"/>
      <c r="L29" s="611"/>
      <c r="M29" s="612"/>
    </row>
    <row r="30" spans="2:13" x14ac:dyDescent="0.25">
      <c r="B30" s="610"/>
      <c r="C30" s="611"/>
      <c r="D30" s="611"/>
      <c r="E30" s="611"/>
      <c r="F30" s="611"/>
      <c r="G30" s="611"/>
      <c r="H30" s="611"/>
      <c r="I30" s="611"/>
      <c r="J30" s="611"/>
      <c r="K30" s="611"/>
      <c r="L30" s="611"/>
      <c r="M30" s="612"/>
    </row>
    <row r="31" spans="2:13" x14ac:dyDescent="0.25">
      <c r="B31" s="610"/>
      <c r="C31" s="611"/>
      <c r="D31" s="611"/>
      <c r="E31" s="611"/>
      <c r="F31" s="611"/>
      <c r="G31" s="611"/>
      <c r="H31" s="611"/>
      <c r="I31" s="611"/>
      <c r="J31" s="611"/>
      <c r="K31" s="611"/>
      <c r="L31" s="611"/>
      <c r="M31" s="612"/>
    </row>
    <row r="32" spans="2:13" x14ac:dyDescent="0.25">
      <c r="B32" s="610"/>
      <c r="C32" s="611"/>
      <c r="D32" s="611"/>
      <c r="E32" s="611"/>
      <c r="F32" s="611"/>
      <c r="G32" s="611"/>
      <c r="H32" s="611"/>
      <c r="I32" s="611"/>
      <c r="J32" s="611"/>
      <c r="K32" s="611"/>
      <c r="L32" s="611"/>
      <c r="M32" s="612"/>
    </row>
    <row r="33" spans="2:13" x14ac:dyDescent="0.25">
      <c r="B33" s="610"/>
      <c r="C33" s="611"/>
      <c r="D33" s="611"/>
      <c r="E33" s="611"/>
      <c r="F33" s="611"/>
      <c r="G33" s="611"/>
      <c r="H33" s="611"/>
      <c r="I33" s="611"/>
      <c r="J33" s="611"/>
      <c r="K33" s="611"/>
      <c r="L33" s="611"/>
      <c r="M33" s="612"/>
    </row>
    <row r="34" spans="2:13" x14ac:dyDescent="0.25">
      <c r="B34" s="610"/>
      <c r="C34" s="611"/>
      <c r="D34" s="611"/>
      <c r="E34" s="611"/>
      <c r="F34" s="611"/>
      <c r="G34" s="611"/>
      <c r="H34" s="611"/>
      <c r="I34" s="611"/>
      <c r="J34" s="611"/>
      <c r="K34" s="611"/>
      <c r="L34" s="611"/>
      <c r="M34" s="612"/>
    </row>
    <row r="35" spans="2:13" x14ac:dyDescent="0.25">
      <c r="B35" s="610"/>
      <c r="C35" s="611"/>
      <c r="D35" s="611"/>
      <c r="E35" s="611"/>
      <c r="F35" s="611"/>
      <c r="G35" s="611"/>
      <c r="H35" s="611"/>
      <c r="I35" s="611"/>
      <c r="J35" s="611"/>
      <c r="K35" s="611"/>
      <c r="L35" s="611"/>
      <c r="M35" s="612"/>
    </row>
    <row r="36" spans="2:13" x14ac:dyDescent="0.25">
      <c r="B36" s="610"/>
      <c r="C36" s="611"/>
      <c r="D36" s="611"/>
      <c r="E36" s="611"/>
      <c r="F36" s="611"/>
      <c r="G36" s="611"/>
      <c r="H36" s="611"/>
      <c r="I36" s="611"/>
      <c r="J36" s="611"/>
      <c r="K36" s="611"/>
      <c r="L36" s="611"/>
      <c r="M36" s="612"/>
    </row>
    <row r="37" spans="2:13" x14ac:dyDescent="0.25">
      <c r="B37" s="610"/>
      <c r="C37" s="611"/>
      <c r="D37" s="611"/>
      <c r="E37" s="611"/>
      <c r="F37" s="611"/>
      <c r="G37" s="611"/>
      <c r="H37" s="611"/>
      <c r="I37" s="611"/>
      <c r="J37" s="611"/>
      <c r="K37" s="611"/>
      <c r="L37" s="611"/>
      <c r="M37" s="612"/>
    </row>
    <row r="38" spans="2:13" x14ac:dyDescent="0.25">
      <c r="B38" s="610"/>
      <c r="C38" s="611"/>
      <c r="D38" s="611"/>
      <c r="E38" s="611"/>
      <c r="F38" s="611"/>
      <c r="G38" s="611"/>
      <c r="H38" s="611"/>
      <c r="I38" s="611"/>
      <c r="J38" s="611"/>
      <c r="K38" s="611"/>
      <c r="L38" s="611"/>
      <c r="M38" s="612"/>
    </row>
    <row r="39" spans="2:13" x14ac:dyDescent="0.25">
      <c r="B39" s="610"/>
      <c r="C39" s="611"/>
      <c r="D39" s="611"/>
      <c r="E39" s="611"/>
      <c r="F39" s="611"/>
      <c r="G39" s="611"/>
      <c r="H39" s="611"/>
      <c r="I39" s="611"/>
      <c r="J39" s="611"/>
      <c r="K39" s="611"/>
      <c r="L39" s="611"/>
      <c r="M39" s="612"/>
    </row>
    <row r="40" spans="2:13" ht="15.75" thickBot="1" x14ac:dyDescent="0.3">
      <c r="B40" s="613"/>
      <c r="C40" s="614"/>
      <c r="D40" s="614"/>
      <c r="E40" s="614"/>
      <c r="F40" s="614"/>
      <c r="G40" s="614"/>
      <c r="H40" s="614"/>
      <c r="I40" s="614"/>
      <c r="J40" s="614"/>
      <c r="K40" s="614"/>
      <c r="L40" s="614"/>
      <c r="M40" s="615"/>
    </row>
    <row r="41" spans="2:13" x14ac:dyDescent="0.25"/>
  </sheetData>
  <sheetProtection password="C9E5" sheet="1" selectLockedCells="1"/>
  <mergeCells count="5">
    <mergeCell ref="C1:I1"/>
    <mergeCell ref="B2:C5"/>
    <mergeCell ref="D2:K5"/>
    <mergeCell ref="B9:M40"/>
    <mergeCell ref="B8:M8"/>
  </mergeCells>
  <pageMargins left="0.25" right="0.25" top="0.75" bottom="0.75" header="0.3" footer="0.3"/>
  <pageSetup scale="80" fitToWidth="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Q33"/>
  <sheetViews>
    <sheetView showGridLines="0" topLeftCell="B1" zoomScale="80" zoomScaleNormal="80" workbookViewId="0">
      <selection activeCell="P9" sqref="P9"/>
    </sheetView>
  </sheetViews>
  <sheetFormatPr baseColWidth="10" defaultColWidth="0" defaultRowHeight="15" zeroHeight="1" x14ac:dyDescent="0.25"/>
  <cols>
    <col min="1" max="1" width="3.42578125" bestFit="1" customWidth="1"/>
    <col min="2" max="2" width="6.140625" customWidth="1"/>
    <col min="3" max="3" width="20.42578125" customWidth="1"/>
    <col min="4" max="4" width="26" customWidth="1"/>
    <col min="5" max="5" width="16.28515625" customWidth="1"/>
    <col min="6" max="6" width="9.140625" customWidth="1"/>
    <col min="7" max="7" width="5" customWidth="1"/>
    <col min="8" max="8" width="8" customWidth="1"/>
    <col min="9" max="9" width="18.85546875" customWidth="1"/>
    <col min="10" max="10" width="2.85546875" customWidth="1"/>
    <col min="11" max="11" width="3.140625" customWidth="1"/>
    <col min="12" max="12" width="11.42578125" customWidth="1"/>
    <col min="13" max="13" width="13.42578125" customWidth="1"/>
    <col min="14" max="14" width="5.28515625" customWidth="1"/>
    <col min="15" max="15" width="10.28515625" customWidth="1"/>
    <col min="16" max="16" width="15.28515625" customWidth="1"/>
    <col min="17" max="17" width="2.42578125" customWidth="1"/>
    <col min="18" max="16384" width="11.42578125" hidden="1"/>
  </cols>
  <sheetData>
    <row r="1" spans="2:16" ht="15.75" thickBot="1" x14ac:dyDescent="0.3">
      <c r="C1" s="600"/>
      <c r="D1" s="600"/>
      <c r="E1" s="600"/>
      <c r="F1" s="600"/>
      <c r="G1" s="600"/>
      <c r="H1" s="600"/>
      <c r="I1" s="600"/>
    </row>
    <row r="2" spans="2:16" ht="26.25" customHeight="1" x14ac:dyDescent="0.25">
      <c r="B2" s="601"/>
      <c r="C2" s="602"/>
      <c r="D2" s="591" t="s">
        <v>107</v>
      </c>
      <c r="E2" s="592"/>
      <c r="F2" s="592"/>
      <c r="G2" s="592"/>
      <c r="H2" s="592"/>
      <c r="I2" s="592"/>
      <c r="J2" s="592"/>
      <c r="K2" s="592"/>
      <c r="L2" s="592"/>
      <c r="M2" s="592"/>
      <c r="N2" s="593"/>
      <c r="O2" s="4" t="s">
        <v>0</v>
      </c>
      <c r="P2" s="13" t="s">
        <v>101</v>
      </c>
    </row>
    <row r="3" spans="2:16" ht="21" customHeight="1" x14ac:dyDescent="0.25">
      <c r="B3" s="603"/>
      <c r="C3" s="604"/>
      <c r="D3" s="594"/>
      <c r="E3" s="595"/>
      <c r="F3" s="595"/>
      <c r="G3" s="595"/>
      <c r="H3" s="595"/>
      <c r="I3" s="595"/>
      <c r="J3" s="595"/>
      <c r="K3" s="595"/>
      <c r="L3" s="595"/>
      <c r="M3" s="595"/>
      <c r="N3" s="596"/>
      <c r="O3" s="5" t="s">
        <v>1</v>
      </c>
      <c r="P3" s="10">
        <f>'1.-Ganado'!$V$8</f>
        <v>9</v>
      </c>
    </row>
    <row r="4" spans="2:16" ht="15.75" customHeight="1" x14ac:dyDescent="0.25">
      <c r="B4" s="603"/>
      <c r="C4" s="604"/>
      <c r="D4" s="594"/>
      <c r="E4" s="595"/>
      <c r="F4" s="595"/>
      <c r="G4" s="595"/>
      <c r="H4" s="595"/>
      <c r="I4" s="595"/>
      <c r="J4" s="595"/>
      <c r="K4" s="595"/>
      <c r="L4" s="595"/>
      <c r="M4" s="595"/>
      <c r="N4" s="596"/>
      <c r="O4" s="5" t="s">
        <v>2</v>
      </c>
      <c r="P4" s="11">
        <v>43145</v>
      </c>
    </row>
    <row r="5" spans="2:16" ht="17.25" customHeight="1" thickBot="1" x14ac:dyDescent="0.3">
      <c r="B5" s="605"/>
      <c r="C5" s="606"/>
      <c r="D5" s="597"/>
      <c r="E5" s="598"/>
      <c r="F5" s="598"/>
      <c r="G5" s="598"/>
      <c r="H5" s="598"/>
      <c r="I5" s="598"/>
      <c r="J5" s="598"/>
      <c r="K5" s="598"/>
      <c r="L5" s="598"/>
      <c r="M5" s="598"/>
      <c r="N5" s="599"/>
      <c r="O5" s="6" t="s">
        <v>3</v>
      </c>
      <c r="P5" s="12" t="s">
        <v>247</v>
      </c>
    </row>
    <row r="6" spans="2:16" ht="17.25" customHeight="1" x14ac:dyDescent="0.25">
      <c r="B6" s="30"/>
      <c r="C6" s="30"/>
      <c r="D6" s="33"/>
      <c r="E6" s="33"/>
      <c r="F6" s="33"/>
      <c r="G6" s="33"/>
      <c r="H6" s="33"/>
      <c r="I6" s="33"/>
      <c r="J6" s="33"/>
      <c r="K6" s="33"/>
      <c r="L6" s="33"/>
      <c r="M6" s="33"/>
      <c r="N6" s="33"/>
      <c r="O6" s="44"/>
      <c r="P6" s="31"/>
    </row>
    <row r="7" spans="2:16" ht="17.25" customHeight="1" x14ac:dyDescent="0.3">
      <c r="B7" s="36"/>
      <c r="C7" s="623" t="s">
        <v>122</v>
      </c>
      <c r="D7" s="623"/>
      <c r="E7" s="623"/>
      <c r="F7" s="623"/>
      <c r="G7" s="623"/>
      <c r="H7" s="26"/>
      <c r="I7" s="622" t="s">
        <v>155</v>
      </c>
      <c r="J7" s="622"/>
      <c r="K7" s="622"/>
      <c r="L7" s="622"/>
      <c r="M7" s="622"/>
      <c r="N7" s="622"/>
      <c r="O7" s="622"/>
      <c r="P7" s="622"/>
    </row>
    <row r="8" spans="2:16" ht="17.25" customHeight="1" x14ac:dyDescent="0.25">
      <c r="B8" s="38"/>
      <c r="C8" s="623"/>
      <c r="D8" s="623"/>
      <c r="E8" s="623"/>
      <c r="F8" s="623"/>
      <c r="G8" s="623"/>
      <c r="H8" s="26"/>
      <c r="I8" s="622"/>
      <c r="J8" s="622"/>
      <c r="K8" s="622"/>
      <c r="L8" s="622"/>
      <c r="M8" s="622"/>
      <c r="N8" s="622"/>
      <c r="O8" s="622"/>
      <c r="P8" s="622"/>
    </row>
    <row r="9" spans="2:16" ht="42.75" customHeight="1" x14ac:dyDescent="0.35">
      <c r="C9" s="72"/>
      <c r="D9" s="42" t="s">
        <v>128</v>
      </c>
      <c r="I9" s="43" t="s">
        <v>132</v>
      </c>
      <c r="L9" s="1"/>
      <c r="M9" s="1"/>
      <c r="P9" s="78">
        <v>150</v>
      </c>
    </row>
    <row r="10" spans="2:16" ht="23.25" customHeight="1" x14ac:dyDescent="0.35">
      <c r="C10" s="73"/>
      <c r="D10" s="42" t="s">
        <v>131</v>
      </c>
      <c r="P10" s="1"/>
    </row>
    <row r="11" spans="2:16" ht="17.25" customHeight="1" x14ac:dyDescent="0.25">
      <c r="B11" s="30"/>
      <c r="C11" s="45"/>
      <c r="D11" s="624" t="s">
        <v>327</v>
      </c>
      <c r="E11" s="624"/>
      <c r="F11" s="624"/>
      <c r="G11" s="624"/>
      <c r="H11" s="343"/>
      <c r="I11" s="33"/>
      <c r="J11" s="33"/>
      <c r="K11" s="33"/>
      <c r="L11" s="33"/>
      <c r="M11" s="33"/>
      <c r="N11" s="33"/>
      <c r="O11" s="44"/>
      <c r="P11" s="31"/>
    </row>
    <row r="12" spans="2:16" ht="17.25" customHeight="1" x14ac:dyDescent="0.25">
      <c r="B12" s="30"/>
      <c r="C12" s="30"/>
      <c r="D12" s="624"/>
      <c r="E12" s="624"/>
      <c r="F12" s="624"/>
      <c r="G12" s="624"/>
      <c r="H12" s="343"/>
      <c r="I12" s="323"/>
      <c r="J12" s="323"/>
      <c r="K12" s="323"/>
      <c r="L12" s="323"/>
      <c r="M12" s="323"/>
      <c r="N12" s="323"/>
      <c r="O12" s="44"/>
      <c r="P12" s="31"/>
    </row>
    <row r="13" spans="2:16" ht="41.25" customHeight="1" x14ac:dyDescent="0.25">
      <c r="C13" s="2"/>
      <c r="D13" s="2"/>
      <c r="E13" s="22"/>
      <c r="F13" s="22"/>
      <c r="G13" s="22"/>
      <c r="H13" s="22"/>
      <c r="I13" s="3"/>
    </row>
    <row r="14" spans="2:16" ht="18.75" customHeight="1" x14ac:dyDescent="0.3">
      <c r="B14" s="36"/>
      <c r="C14" s="37" t="s">
        <v>113</v>
      </c>
      <c r="D14" s="25"/>
      <c r="E14" s="25"/>
      <c r="F14" s="25"/>
      <c r="G14" s="25"/>
      <c r="H14" s="25"/>
      <c r="I14" s="25"/>
      <c r="J14" s="25"/>
      <c r="K14" s="25"/>
      <c r="L14" s="25"/>
      <c r="M14" s="25"/>
      <c r="N14" s="25"/>
      <c r="O14" s="25"/>
      <c r="P14" s="25"/>
    </row>
    <row r="15" spans="2:16" x14ac:dyDescent="0.25"/>
    <row r="16" spans="2:16" ht="26.1" customHeight="1" x14ac:dyDescent="0.25">
      <c r="B16" s="34" t="s">
        <v>115</v>
      </c>
      <c r="C16" s="620" t="s">
        <v>120</v>
      </c>
      <c r="D16" s="620"/>
      <c r="E16" s="620" t="s">
        <v>114</v>
      </c>
      <c r="F16" s="620"/>
      <c r="G16" s="620"/>
      <c r="H16" s="620"/>
      <c r="I16" s="620"/>
      <c r="J16" s="620"/>
      <c r="K16" s="620"/>
      <c r="L16" s="620"/>
      <c r="M16" s="620"/>
      <c r="N16" s="620"/>
    </row>
    <row r="17" spans="2:14" ht="26.1" customHeight="1" x14ac:dyDescent="0.25">
      <c r="B17" s="35">
        <v>1</v>
      </c>
      <c r="C17" s="621"/>
      <c r="D17" s="621"/>
      <c r="E17" s="621"/>
      <c r="F17" s="621"/>
      <c r="G17" s="621"/>
      <c r="H17" s="621"/>
      <c r="I17" s="621"/>
      <c r="J17" s="621"/>
      <c r="K17" s="621"/>
      <c r="L17" s="621"/>
      <c r="M17" s="621"/>
      <c r="N17" s="621"/>
    </row>
    <row r="18" spans="2:14" ht="26.1" customHeight="1" x14ac:dyDescent="0.25">
      <c r="B18" s="35">
        <v>2</v>
      </c>
      <c r="C18" s="621"/>
      <c r="D18" s="621"/>
      <c r="E18" s="621"/>
      <c r="F18" s="621"/>
      <c r="G18" s="621"/>
      <c r="H18" s="621"/>
      <c r="I18" s="621"/>
      <c r="J18" s="621"/>
      <c r="K18" s="621"/>
      <c r="L18" s="621"/>
      <c r="M18" s="621"/>
      <c r="N18" s="621"/>
    </row>
    <row r="19" spans="2:14" ht="26.1" customHeight="1" x14ac:dyDescent="0.25">
      <c r="B19" s="35">
        <v>3</v>
      </c>
      <c r="C19" s="621"/>
      <c r="D19" s="621"/>
      <c r="E19" s="621"/>
      <c r="F19" s="621"/>
      <c r="G19" s="621"/>
      <c r="H19" s="621"/>
      <c r="I19" s="621"/>
      <c r="J19" s="621"/>
      <c r="K19" s="621"/>
      <c r="L19" s="621"/>
      <c r="M19" s="621"/>
      <c r="N19" s="621"/>
    </row>
    <row r="20" spans="2:14" ht="26.1" customHeight="1" x14ac:dyDescent="0.25">
      <c r="B20" s="35">
        <v>4</v>
      </c>
      <c r="C20" s="621"/>
      <c r="D20" s="621"/>
      <c r="E20" s="621"/>
      <c r="F20" s="621"/>
      <c r="G20" s="621"/>
      <c r="H20" s="621"/>
      <c r="I20" s="621"/>
      <c r="J20" s="621"/>
      <c r="K20" s="621"/>
      <c r="L20" s="621"/>
      <c r="M20" s="621"/>
      <c r="N20" s="621"/>
    </row>
    <row r="21" spans="2:14" ht="26.1" customHeight="1" x14ac:dyDescent="0.25">
      <c r="B21" s="35">
        <v>5</v>
      </c>
      <c r="C21" s="621"/>
      <c r="D21" s="621"/>
      <c r="E21" s="621"/>
      <c r="F21" s="621"/>
      <c r="G21" s="621"/>
      <c r="H21" s="621"/>
      <c r="I21" s="621"/>
      <c r="J21" s="621"/>
      <c r="K21" s="621"/>
      <c r="L21" s="621"/>
      <c r="M21" s="621"/>
      <c r="N21" s="621"/>
    </row>
    <row r="22" spans="2:14" ht="26.1" customHeight="1" x14ac:dyDescent="0.25">
      <c r="B22" s="35">
        <v>6</v>
      </c>
      <c r="C22" s="621"/>
      <c r="D22" s="621"/>
      <c r="E22" s="621"/>
      <c r="F22" s="621"/>
      <c r="G22" s="621"/>
      <c r="H22" s="621"/>
      <c r="I22" s="621"/>
      <c r="J22" s="621"/>
      <c r="K22" s="621"/>
      <c r="L22" s="621"/>
      <c r="M22" s="621"/>
      <c r="N22" s="621"/>
    </row>
    <row r="23" spans="2:14" ht="26.1" customHeight="1" x14ac:dyDescent="0.25">
      <c r="B23" s="35">
        <v>7</v>
      </c>
      <c r="C23" s="621"/>
      <c r="D23" s="621"/>
      <c r="E23" s="621"/>
      <c r="F23" s="621"/>
      <c r="G23" s="621"/>
      <c r="H23" s="621"/>
      <c r="I23" s="621"/>
      <c r="J23" s="621"/>
      <c r="K23" s="621"/>
      <c r="L23" s="621"/>
      <c r="M23" s="621"/>
      <c r="N23" s="621"/>
    </row>
    <row r="24" spans="2:14" ht="26.1" customHeight="1" x14ac:dyDescent="0.25">
      <c r="B24" s="35">
        <v>8</v>
      </c>
      <c r="C24" s="621"/>
      <c r="D24" s="621"/>
      <c r="E24" s="621"/>
      <c r="F24" s="621"/>
      <c r="G24" s="621"/>
      <c r="H24" s="621"/>
      <c r="I24" s="621"/>
      <c r="J24" s="621"/>
      <c r="K24" s="621"/>
      <c r="L24" s="621"/>
      <c r="M24" s="621"/>
      <c r="N24" s="621"/>
    </row>
    <row r="25" spans="2:14" ht="27" customHeight="1" x14ac:dyDescent="0.25"/>
    <row r="28" spans="2:14" ht="26.1" hidden="1" customHeight="1" x14ac:dyDescent="0.25"/>
    <row r="29" spans="2:14" ht="26.1" hidden="1" customHeight="1" x14ac:dyDescent="0.25"/>
    <row r="30" spans="2:14" ht="26.1" hidden="1" customHeight="1" x14ac:dyDescent="0.25"/>
    <row r="31" spans="2:14" ht="26.1" hidden="1" customHeight="1" x14ac:dyDescent="0.25"/>
    <row r="33" ht="15" hidden="1" customHeight="1" x14ac:dyDescent="0.25"/>
  </sheetData>
  <sheetProtection password="CA25" sheet="1" selectLockedCells="1"/>
  <mergeCells count="24">
    <mergeCell ref="C22:D22"/>
    <mergeCell ref="E22:N22"/>
    <mergeCell ref="E23:N23"/>
    <mergeCell ref="C23:D23"/>
    <mergeCell ref="E24:N24"/>
    <mergeCell ref="C24:D24"/>
    <mergeCell ref="E18:N18"/>
    <mergeCell ref="E19:N19"/>
    <mergeCell ref="E20:N20"/>
    <mergeCell ref="E21:N21"/>
    <mergeCell ref="C7:G8"/>
    <mergeCell ref="C18:D18"/>
    <mergeCell ref="C19:D19"/>
    <mergeCell ref="C20:D20"/>
    <mergeCell ref="C21:D21"/>
    <mergeCell ref="C16:D16"/>
    <mergeCell ref="C17:D17"/>
    <mergeCell ref="D11:G12"/>
    <mergeCell ref="C1:I1"/>
    <mergeCell ref="B2:C5"/>
    <mergeCell ref="E16:N16"/>
    <mergeCell ref="E17:N17"/>
    <mergeCell ref="D2:N5"/>
    <mergeCell ref="I7:P8"/>
  </mergeCells>
  <dataValidations count="1">
    <dataValidation type="whole" operator="greaterThan" allowBlank="1" showInputMessage="1" showErrorMessage="1" error="Debe registrar en Número, no en Texto." promptTitle="Asistentes" prompt="Registre el Número de Asistentes" sqref="P9" xr:uid="{00000000-0002-0000-0B00-000000000000}">
      <formula1>0</formula1>
    </dataValidation>
  </dataValidations>
  <pageMargins left="0.25" right="0.25" top="0.75" bottom="0.75" header="0.3" footer="0.3"/>
  <pageSetup scale="75" fitToWidth="0"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060"/>
  </sheetPr>
  <dimension ref="A1:N28"/>
  <sheetViews>
    <sheetView showGridLines="0" topLeftCell="A8" zoomScale="62" zoomScaleNormal="62" workbookViewId="0">
      <selection activeCell="C19" sqref="C19:D19"/>
    </sheetView>
  </sheetViews>
  <sheetFormatPr baseColWidth="10" defaultColWidth="0" defaultRowHeight="15" zeroHeight="1" x14ac:dyDescent="0.25"/>
  <cols>
    <col min="1" max="1" width="3.42578125" bestFit="1" customWidth="1"/>
    <col min="2" max="2" width="6.140625" customWidth="1"/>
    <col min="3" max="3" width="20.42578125" customWidth="1"/>
    <col min="4" max="4" width="21.42578125" customWidth="1"/>
    <col min="5" max="5" width="19.42578125" customWidth="1"/>
    <col min="6" max="6" width="9.140625" customWidth="1"/>
    <col min="7" max="7" width="5" customWidth="1"/>
    <col min="8" max="8" width="10.42578125" customWidth="1"/>
    <col min="9" max="9" width="15.7109375" customWidth="1"/>
    <col min="10" max="10" width="8.42578125" customWidth="1"/>
    <col min="11" max="11" width="8.7109375" customWidth="1"/>
    <col min="12" max="12" width="11" customWidth="1"/>
    <col min="13" max="13" width="15.42578125" customWidth="1"/>
    <col min="14" max="14" width="2.85546875" customWidth="1"/>
    <col min="15" max="16384" width="11.42578125" hidden="1"/>
  </cols>
  <sheetData>
    <row r="1" spans="2:13" ht="15.75" thickBot="1" x14ac:dyDescent="0.3">
      <c r="C1" s="600"/>
      <c r="D1" s="600"/>
      <c r="E1" s="600"/>
      <c r="F1" s="600"/>
      <c r="G1" s="600"/>
      <c r="H1" s="600"/>
      <c r="I1" s="600"/>
    </row>
    <row r="2" spans="2:13" ht="26.25" customHeight="1" x14ac:dyDescent="0.25">
      <c r="B2" s="601"/>
      <c r="C2" s="602"/>
      <c r="D2" s="591" t="s">
        <v>136</v>
      </c>
      <c r="E2" s="592"/>
      <c r="F2" s="592"/>
      <c r="G2" s="592"/>
      <c r="H2" s="592"/>
      <c r="I2" s="592"/>
      <c r="J2" s="592"/>
      <c r="K2" s="593"/>
      <c r="L2" s="4" t="s">
        <v>0</v>
      </c>
      <c r="M2" s="13" t="s">
        <v>101</v>
      </c>
    </row>
    <row r="3" spans="2:13" ht="21" customHeight="1" x14ac:dyDescent="0.25">
      <c r="B3" s="603"/>
      <c r="C3" s="604"/>
      <c r="D3" s="594"/>
      <c r="E3" s="595"/>
      <c r="F3" s="595"/>
      <c r="G3" s="595"/>
      <c r="H3" s="595"/>
      <c r="I3" s="595"/>
      <c r="J3" s="595"/>
      <c r="K3" s="596"/>
      <c r="L3" s="5" t="s">
        <v>1</v>
      </c>
      <c r="M3" s="10">
        <f>'1.-Ganado'!$V$8</f>
        <v>9</v>
      </c>
    </row>
    <row r="4" spans="2:13" ht="15.75" customHeight="1" x14ac:dyDescent="0.25">
      <c r="B4" s="603"/>
      <c r="C4" s="604"/>
      <c r="D4" s="594"/>
      <c r="E4" s="595"/>
      <c r="F4" s="595"/>
      <c r="G4" s="595"/>
      <c r="H4" s="595"/>
      <c r="I4" s="595"/>
      <c r="J4" s="595"/>
      <c r="K4" s="596"/>
      <c r="L4" s="5" t="s">
        <v>2</v>
      </c>
      <c r="M4" s="11">
        <v>43145</v>
      </c>
    </row>
    <row r="5" spans="2:13" ht="17.25" customHeight="1" thickBot="1" x14ac:dyDescent="0.3">
      <c r="B5" s="605"/>
      <c r="C5" s="606"/>
      <c r="D5" s="597"/>
      <c r="E5" s="598"/>
      <c r="F5" s="598"/>
      <c r="G5" s="598"/>
      <c r="H5" s="598"/>
      <c r="I5" s="598"/>
      <c r="J5" s="598"/>
      <c r="K5" s="599"/>
      <c r="L5" s="6" t="s">
        <v>3</v>
      </c>
      <c r="M5" s="12" t="s">
        <v>246</v>
      </c>
    </row>
    <row r="6" spans="2:13" ht="14.25" customHeight="1" x14ac:dyDescent="0.25">
      <c r="C6" s="2"/>
      <c r="D6" s="2"/>
      <c r="E6" s="22"/>
      <c r="F6" s="22"/>
      <c r="G6" s="22"/>
      <c r="H6" s="22"/>
      <c r="I6" s="3"/>
    </row>
    <row r="7" spans="2:13" ht="33.75" customHeight="1" x14ac:dyDescent="0.25">
      <c r="B7" s="40" t="s">
        <v>137</v>
      </c>
      <c r="C7" s="46"/>
      <c r="D7" s="46"/>
      <c r="E7" s="47"/>
      <c r="F7" s="47"/>
      <c r="G7" s="47"/>
      <c r="H7" s="47"/>
      <c r="I7" s="48"/>
      <c r="J7" s="25"/>
      <c r="K7" s="25"/>
      <c r="L7" s="25"/>
      <c r="M7" s="25"/>
    </row>
    <row r="8" spans="2:13" ht="12" customHeight="1" thickBot="1" x14ac:dyDescent="0.3">
      <c r="B8" s="39"/>
      <c r="C8" s="2"/>
      <c r="D8" s="2"/>
      <c r="E8" s="22"/>
      <c r="F8" s="22"/>
      <c r="G8" s="22"/>
      <c r="H8" s="22"/>
      <c r="I8" s="3"/>
    </row>
    <row r="9" spans="2:13" ht="24.75" customHeight="1" thickBot="1" x14ac:dyDescent="0.3">
      <c r="B9" s="630" t="s">
        <v>154</v>
      </c>
      <c r="C9" s="631"/>
      <c r="D9" s="632"/>
      <c r="E9" s="632"/>
      <c r="F9" s="632"/>
      <c r="G9" s="632"/>
      <c r="H9" s="632"/>
      <c r="I9" s="633"/>
    </row>
    <row r="10" spans="2:13" ht="25.5" customHeight="1" thickBot="1" x14ac:dyDescent="0.3">
      <c r="B10" s="630" t="s">
        <v>126</v>
      </c>
      <c r="C10" s="631"/>
      <c r="D10" s="632"/>
      <c r="E10" s="632"/>
      <c r="F10" s="632"/>
      <c r="G10" s="632"/>
      <c r="H10" s="632"/>
      <c r="I10" s="633"/>
    </row>
    <row r="11" spans="2:13" ht="27" customHeight="1" thickBot="1" x14ac:dyDescent="0.3">
      <c r="B11" s="630" t="s">
        <v>125</v>
      </c>
      <c r="C11" s="631"/>
      <c r="D11" s="632"/>
      <c r="E11" s="632"/>
      <c r="F11" s="632"/>
      <c r="G11" s="632"/>
      <c r="H11" s="632"/>
      <c r="I11" s="633"/>
    </row>
    <row r="12" spans="2:13" ht="17.25" customHeight="1" x14ac:dyDescent="0.25">
      <c r="B12" s="8"/>
      <c r="C12" s="1"/>
      <c r="D12" s="7"/>
      <c r="E12" s="7"/>
      <c r="F12" s="7"/>
      <c r="G12" s="7"/>
      <c r="H12" s="7"/>
      <c r="I12" s="7"/>
    </row>
    <row r="13" spans="2:13" x14ac:dyDescent="0.25"/>
    <row r="14" spans="2:13" ht="25.5" customHeight="1" x14ac:dyDescent="0.25">
      <c r="B14" s="37" t="s">
        <v>141</v>
      </c>
      <c r="C14" s="25"/>
      <c r="D14" s="25"/>
      <c r="E14" s="25"/>
      <c r="F14" s="25"/>
      <c r="G14" s="25"/>
      <c r="H14" s="25"/>
      <c r="I14" s="25"/>
      <c r="J14" s="25"/>
      <c r="K14" s="25"/>
      <c r="L14" s="25"/>
      <c r="M14" s="25"/>
    </row>
    <row r="15" spans="2:13" x14ac:dyDescent="0.25"/>
    <row r="16" spans="2:13" ht="25.5" customHeight="1" x14ac:dyDescent="0.25">
      <c r="B16" s="34" t="s">
        <v>115</v>
      </c>
      <c r="C16" s="620" t="s">
        <v>116</v>
      </c>
      <c r="D16" s="620"/>
      <c r="E16" s="41" t="s">
        <v>117</v>
      </c>
      <c r="F16" s="634" t="s">
        <v>118</v>
      </c>
      <c r="G16" s="635"/>
      <c r="H16" s="620" t="s">
        <v>119</v>
      </c>
      <c r="I16" s="620"/>
      <c r="J16" s="620"/>
      <c r="K16" s="620"/>
      <c r="L16" s="620"/>
      <c r="M16" s="620"/>
    </row>
    <row r="17" spans="2:13" ht="30" customHeight="1" x14ac:dyDescent="0.25">
      <c r="B17" s="35">
        <v>1</v>
      </c>
      <c r="C17" s="627"/>
      <c r="D17" s="628"/>
      <c r="E17" s="74"/>
      <c r="F17" s="625"/>
      <c r="G17" s="626"/>
      <c r="H17" s="628"/>
      <c r="I17" s="628"/>
      <c r="J17" s="628"/>
      <c r="K17" s="628"/>
      <c r="L17" s="628"/>
      <c r="M17" s="628"/>
    </row>
    <row r="18" spans="2:13" ht="30" customHeight="1" x14ac:dyDescent="0.25">
      <c r="B18" s="35">
        <v>2</v>
      </c>
      <c r="C18" s="627"/>
      <c r="D18" s="628"/>
      <c r="E18" s="74"/>
      <c r="F18" s="625"/>
      <c r="G18" s="626"/>
      <c r="H18" s="627"/>
      <c r="I18" s="628"/>
      <c r="J18" s="628"/>
      <c r="K18" s="628"/>
      <c r="L18" s="628"/>
      <c r="M18" s="628"/>
    </row>
    <row r="19" spans="2:13" ht="30" customHeight="1" x14ac:dyDescent="0.25">
      <c r="B19" s="35">
        <v>3</v>
      </c>
      <c r="C19" s="628"/>
      <c r="D19" s="628"/>
      <c r="E19" s="74"/>
      <c r="F19" s="625"/>
      <c r="G19" s="626"/>
      <c r="H19" s="628"/>
      <c r="I19" s="628"/>
      <c r="J19" s="628"/>
      <c r="K19" s="628"/>
      <c r="L19" s="628"/>
      <c r="M19" s="628"/>
    </row>
    <row r="20" spans="2:13" ht="30" customHeight="1" x14ac:dyDescent="0.25">
      <c r="B20" s="35">
        <v>4</v>
      </c>
      <c r="C20" s="628"/>
      <c r="D20" s="628"/>
      <c r="E20" s="74"/>
      <c r="F20" s="625"/>
      <c r="G20" s="626"/>
      <c r="H20" s="628"/>
      <c r="I20" s="628"/>
      <c r="J20" s="628"/>
      <c r="K20" s="628"/>
      <c r="L20" s="628"/>
      <c r="M20" s="628"/>
    </row>
    <row r="21" spans="2:13" ht="30" customHeight="1" x14ac:dyDescent="0.25">
      <c r="B21" s="35">
        <v>5</v>
      </c>
      <c r="C21" s="628"/>
      <c r="D21" s="628"/>
      <c r="E21" s="74"/>
      <c r="F21" s="625"/>
      <c r="G21" s="626"/>
      <c r="H21" s="628"/>
      <c r="I21" s="628"/>
      <c r="J21" s="628"/>
      <c r="K21" s="628"/>
      <c r="L21" s="628"/>
      <c r="M21" s="628"/>
    </row>
    <row r="22" spans="2:13" x14ac:dyDescent="0.25"/>
    <row r="23" spans="2:13" x14ac:dyDescent="0.25"/>
    <row r="24" spans="2:13" x14ac:dyDescent="0.25"/>
    <row r="25" spans="2:13" x14ac:dyDescent="0.25">
      <c r="B25" s="24" t="s">
        <v>121</v>
      </c>
      <c r="C25" s="629" t="s">
        <v>129</v>
      </c>
      <c r="D25" s="629"/>
      <c r="E25" s="629"/>
      <c r="F25" s="629"/>
      <c r="G25" s="629"/>
      <c r="H25" s="629"/>
      <c r="I25" s="629"/>
      <c r="J25" s="629"/>
      <c r="K25" s="629"/>
      <c r="L25" s="629"/>
      <c r="M25" s="629"/>
    </row>
    <row r="26" spans="2:13" x14ac:dyDescent="0.25">
      <c r="C26" s="629"/>
      <c r="D26" s="629"/>
      <c r="E26" s="629"/>
      <c r="F26" s="629"/>
      <c r="G26" s="629"/>
      <c r="H26" s="629"/>
      <c r="I26" s="629"/>
      <c r="J26" s="629"/>
      <c r="K26" s="629"/>
      <c r="L26" s="629"/>
      <c r="M26" s="629"/>
    </row>
    <row r="27" spans="2:13" x14ac:dyDescent="0.25"/>
    <row r="28" spans="2:13" x14ac:dyDescent="0.25"/>
  </sheetData>
  <sheetProtection password="C9E5" sheet="1" selectLockedCells="1"/>
  <mergeCells count="28">
    <mergeCell ref="C1:I1"/>
    <mergeCell ref="B2:C5"/>
    <mergeCell ref="B9:C9"/>
    <mergeCell ref="D9:I9"/>
    <mergeCell ref="B10:C10"/>
    <mergeCell ref="D10:I10"/>
    <mergeCell ref="H16:M16"/>
    <mergeCell ref="C25:M26"/>
    <mergeCell ref="D2:K5"/>
    <mergeCell ref="C20:D20"/>
    <mergeCell ref="F20:G20"/>
    <mergeCell ref="H20:M20"/>
    <mergeCell ref="C21:D21"/>
    <mergeCell ref="F21:G21"/>
    <mergeCell ref="C17:D17"/>
    <mergeCell ref="F17:G17"/>
    <mergeCell ref="B11:C11"/>
    <mergeCell ref="D11:I11"/>
    <mergeCell ref="C16:D16"/>
    <mergeCell ref="F16:G16"/>
    <mergeCell ref="H17:M17"/>
    <mergeCell ref="C18:D18"/>
    <mergeCell ref="F18:G18"/>
    <mergeCell ref="H18:M18"/>
    <mergeCell ref="H21:M21"/>
    <mergeCell ref="C19:D19"/>
    <mergeCell ref="F19:G19"/>
    <mergeCell ref="H19:M19"/>
  </mergeCells>
  <pageMargins left="0.25" right="0.25" top="0.75" bottom="0.75" header="0.3" footer="0.3"/>
  <pageSetup scale="85" fitToWidth="0" fitToHeight="0" orientation="landscape"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pageSetUpPr fitToPage="1"/>
  </sheetPr>
  <dimension ref="B1:L36"/>
  <sheetViews>
    <sheetView showGridLines="0" zoomScale="80" zoomScaleNormal="80" workbookViewId="0">
      <selection activeCell="B13" sqref="B13:L30"/>
    </sheetView>
  </sheetViews>
  <sheetFormatPr baseColWidth="10" defaultColWidth="11.42578125" defaultRowHeight="15" zeroHeight="1" x14ac:dyDescent="0.25"/>
  <cols>
    <col min="1" max="1" width="3.42578125" bestFit="1" customWidth="1"/>
    <col min="2" max="2" width="6.140625" customWidth="1"/>
    <col min="3" max="3" width="26.42578125" customWidth="1"/>
    <col min="4" max="4" width="45.140625" customWidth="1"/>
    <col min="5" max="5" width="19.42578125" customWidth="1"/>
    <col min="6" max="6" width="9.140625" customWidth="1"/>
    <col min="7" max="7" width="5" customWidth="1"/>
    <col min="8" max="8" width="10.42578125" customWidth="1"/>
    <col min="9" max="9" width="15.7109375" customWidth="1"/>
    <col min="11" max="11" width="10.28515625" customWidth="1"/>
    <col min="12" max="12" width="15" customWidth="1"/>
    <col min="13" max="13" width="2.85546875" customWidth="1"/>
  </cols>
  <sheetData>
    <row r="1" spans="2:12" ht="15.75" thickBot="1" x14ac:dyDescent="0.3">
      <c r="C1" s="600"/>
      <c r="D1" s="600"/>
      <c r="E1" s="600"/>
      <c r="F1" s="600"/>
      <c r="G1" s="600"/>
      <c r="H1" s="600"/>
      <c r="I1" s="600"/>
    </row>
    <row r="2" spans="2:12" ht="26.25" customHeight="1" x14ac:dyDescent="0.25">
      <c r="B2" s="601"/>
      <c r="C2" s="602"/>
      <c r="D2" s="591" t="s">
        <v>108</v>
      </c>
      <c r="E2" s="592"/>
      <c r="F2" s="592"/>
      <c r="G2" s="592"/>
      <c r="H2" s="592"/>
      <c r="I2" s="592"/>
      <c r="J2" s="593"/>
      <c r="K2" s="4" t="s">
        <v>0</v>
      </c>
      <c r="L2" s="13" t="s">
        <v>101</v>
      </c>
    </row>
    <row r="3" spans="2:12" ht="21" customHeight="1" x14ac:dyDescent="0.25">
      <c r="B3" s="603"/>
      <c r="C3" s="604"/>
      <c r="D3" s="594"/>
      <c r="E3" s="595"/>
      <c r="F3" s="595"/>
      <c r="G3" s="595"/>
      <c r="H3" s="595"/>
      <c r="I3" s="595"/>
      <c r="J3" s="596"/>
      <c r="K3" s="5" t="s">
        <v>1</v>
      </c>
      <c r="L3" s="10">
        <f>'1.-Ganado'!$V$8</f>
        <v>9</v>
      </c>
    </row>
    <row r="4" spans="2:12" ht="15.75" customHeight="1" x14ac:dyDescent="0.25">
      <c r="B4" s="603"/>
      <c r="C4" s="604"/>
      <c r="D4" s="594"/>
      <c r="E4" s="595"/>
      <c r="F4" s="595"/>
      <c r="G4" s="595"/>
      <c r="H4" s="595"/>
      <c r="I4" s="595"/>
      <c r="J4" s="596"/>
      <c r="K4" s="5" t="s">
        <v>2</v>
      </c>
      <c r="L4" s="11">
        <v>43145</v>
      </c>
    </row>
    <row r="5" spans="2:12" ht="17.25" customHeight="1" thickBot="1" x14ac:dyDescent="0.3">
      <c r="B5" s="605"/>
      <c r="C5" s="606"/>
      <c r="D5" s="597"/>
      <c r="E5" s="598"/>
      <c r="F5" s="598"/>
      <c r="G5" s="598"/>
      <c r="H5" s="598"/>
      <c r="I5" s="598"/>
      <c r="J5" s="599"/>
      <c r="K5" s="6" t="s">
        <v>3</v>
      </c>
      <c r="L5" s="12" t="s">
        <v>245</v>
      </c>
    </row>
    <row r="6" spans="2:12" ht="14.25" customHeight="1" thickBot="1" x14ac:dyDescent="0.3">
      <c r="C6" s="2"/>
      <c r="D6" s="2"/>
      <c r="E6" s="22"/>
      <c r="F6" s="22"/>
      <c r="G6" s="22"/>
      <c r="H6" s="22"/>
      <c r="I6" s="3"/>
    </row>
    <row r="7" spans="2:12" ht="30" customHeight="1" thickBot="1" x14ac:dyDescent="0.3">
      <c r="B7" s="617" t="str">
        <f>Portada!$B$8</f>
        <v>IDENTIFICACIÓN DEL RODEO</v>
      </c>
      <c r="C7" s="618"/>
      <c r="D7" s="619"/>
      <c r="E7" s="617" t="str">
        <f>Portada!$B$15</f>
        <v>IDENTIFICACIÓN DEL EQUIPO DE TRABAJO</v>
      </c>
      <c r="F7" s="618"/>
      <c r="G7" s="618"/>
      <c r="H7" s="618"/>
      <c r="I7" s="618"/>
      <c r="J7" s="619"/>
    </row>
    <row r="8" spans="2:12" ht="23.25" customHeight="1" thickBot="1" x14ac:dyDescent="0.3">
      <c r="B8" s="630" t="str">
        <f>Portada!$B9</f>
        <v>Fecha del Rodeo</v>
      </c>
      <c r="C8" s="631"/>
      <c r="D8" s="75" t="str">
        <f>IF(Portada!$G9="","",Portada!$G9)</f>
        <v>29 Y 30 DE ENERO 2022</v>
      </c>
      <c r="E8" s="636" t="str">
        <f>Portada!$B16</f>
        <v>Delegado oficial del Rodeo</v>
      </c>
      <c r="F8" s="637"/>
      <c r="G8" s="638" t="str">
        <f>IF(Portada!$G16="","",Portada!$G16)</f>
        <v>Guenter Johann Gude Mora</v>
      </c>
      <c r="H8" s="639"/>
      <c r="I8" s="639"/>
      <c r="J8" s="640"/>
    </row>
    <row r="9" spans="2:12" ht="21" customHeight="1" thickBot="1" x14ac:dyDescent="0.3">
      <c r="B9" s="630" t="str">
        <f>Portada!$B10</f>
        <v>Club o Asociación organizadora</v>
      </c>
      <c r="C9" s="631"/>
      <c r="D9" s="75" t="str">
        <f>IF(Portada!$G10="","",Portada!$G10)</f>
        <v>Club Peñaflor Asociacion Melipilla</v>
      </c>
      <c r="E9" s="636" t="str">
        <f>Portada!$B17</f>
        <v>Jurado</v>
      </c>
      <c r="F9" s="637"/>
      <c r="G9" s="638" t="str">
        <f>IF(Portada!$G17="","",Portada!$G17)</f>
        <v>Jorge Morales</v>
      </c>
      <c r="H9" s="639"/>
      <c r="I9" s="639"/>
      <c r="J9" s="640"/>
    </row>
    <row r="10" spans="2:12" ht="21.75" customHeight="1" thickBot="1" x14ac:dyDescent="0.3">
      <c r="B10" s="630" t="str">
        <f>Portada!$B11</f>
        <v>Tipo de Rodeo</v>
      </c>
      <c r="C10" s="631"/>
      <c r="D10" s="75" t="str">
        <f>IF(Portada!$G11="","",Portada!$G11)</f>
        <v>Interclubes en tres series</v>
      </c>
      <c r="E10" s="636" t="str">
        <f>Portada!$B19</f>
        <v>Secretario y Nº de socio</v>
      </c>
      <c r="F10" s="637"/>
      <c r="G10" s="638" t="str">
        <f>IF(Portada!$G19="","",CONCATENATE(Portada!$G19," ","N°",Portada!$K19))</f>
        <v>David Hernandez N°</v>
      </c>
      <c r="H10" s="639"/>
      <c r="I10" s="639"/>
      <c r="J10" s="640"/>
    </row>
    <row r="11" spans="2:12" ht="18.75" customHeight="1" thickBot="1" x14ac:dyDescent="0.3"/>
    <row r="12" spans="2:12" ht="33.75" customHeight="1" thickBot="1" x14ac:dyDescent="0.3">
      <c r="B12" s="617" t="s">
        <v>130</v>
      </c>
      <c r="C12" s="618"/>
      <c r="D12" s="618"/>
      <c r="E12" s="618"/>
      <c r="F12" s="618"/>
      <c r="G12" s="618"/>
      <c r="H12" s="618"/>
      <c r="I12" s="618"/>
      <c r="J12" s="618"/>
      <c r="K12" s="618"/>
      <c r="L12" s="619"/>
    </row>
    <row r="13" spans="2:12" ht="25.5" customHeight="1" x14ac:dyDescent="0.25">
      <c r="B13" s="607"/>
      <c r="C13" s="608"/>
      <c r="D13" s="608"/>
      <c r="E13" s="608"/>
      <c r="F13" s="608"/>
      <c r="G13" s="608"/>
      <c r="H13" s="608"/>
      <c r="I13" s="608"/>
      <c r="J13" s="608"/>
      <c r="K13" s="608"/>
      <c r="L13" s="609"/>
    </row>
    <row r="14" spans="2:12" ht="25.5" customHeight="1" x14ac:dyDescent="0.25">
      <c r="B14" s="610"/>
      <c r="C14" s="611"/>
      <c r="D14" s="611"/>
      <c r="E14" s="611"/>
      <c r="F14" s="611"/>
      <c r="G14" s="611"/>
      <c r="H14" s="611"/>
      <c r="I14" s="611"/>
      <c r="J14" s="611"/>
      <c r="K14" s="611"/>
      <c r="L14" s="612"/>
    </row>
    <row r="15" spans="2:12" ht="25.5" customHeight="1" x14ac:dyDescent="0.25">
      <c r="B15" s="610"/>
      <c r="C15" s="611"/>
      <c r="D15" s="611"/>
      <c r="E15" s="611"/>
      <c r="F15" s="611"/>
      <c r="G15" s="611"/>
      <c r="H15" s="611"/>
      <c r="I15" s="611"/>
      <c r="J15" s="611"/>
      <c r="K15" s="611"/>
      <c r="L15" s="612"/>
    </row>
    <row r="16" spans="2:12" ht="25.5" customHeight="1" x14ac:dyDescent="0.25">
      <c r="B16" s="610"/>
      <c r="C16" s="611"/>
      <c r="D16" s="611"/>
      <c r="E16" s="611"/>
      <c r="F16" s="611"/>
      <c r="G16" s="611"/>
      <c r="H16" s="611"/>
      <c r="I16" s="611"/>
      <c r="J16" s="611"/>
      <c r="K16" s="611"/>
      <c r="L16" s="612"/>
    </row>
    <row r="17" spans="2:12" ht="25.5" customHeight="1" x14ac:dyDescent="0.25">
      <c r="B17" s="610"/>
      <c r="C17" s="611"/>
      <c r="D17" s="611"/>
      <c r="E17" s="611"/>
      <c r="F17" s="611"/>
      <c r="G17" s="611"/>
      <c r="H17" s="611"/>
      <c r="I17" s="611"/>
      <c r="J17" s="611"/>
      <c r="K17" s="611"/>
      <c r="L17" s="612"/>
    </row>
    <row r="18" spans="2:12" ht="25.5" customHeight="1" x14ac:dyDescent="0.25">
      <c r="B18" s="610"/>
      <c r="C18" s="611"/>
      <c r="D18" s="611"/>
      <c r="E18" s="611"/>
      <c r="F18" s="611"/>
      <c r="G18" s="611"/>
      <c r="H18" s="611"/>
      <c r="I18" s="611"/>
      <c r="J18" s="611"/>
      <c r="K18" s="611"/>
      <c r="L18" s="612"/>
    </row>
    <row r="19" spans="2:12" ht="25.5" customHeight="1" x14ac:dyDescent="0.25">
      <c r="B19" s="610"/>
      <c r="C19" s="611"/>
      <c r="D19" s="611"/>
      <c r="E19" s="611"/>
      <c r="F19" s="611"/>
      <c r="G19" s="611"/>
      <c r="H19" s="611"/>
      <c r="I19" s="611"/>
      <c r="J19" s="611"/>
      <c r="K19" s="611"/>
      <c r="L19" s="612"/>
    </row>
    <row r="20" spans="2:12" ht="25.5" customHeight="1" x14ac:dyDescent="0.25">
      <c r="B20" s="610"/>
      <c r="C20" s="611"/>
      <c r="D20" s="611"/>
      <c r="E20" s="611"/>
      <c r="F20" s="611"/>
      <c r="G20" s="611"/>
      <c r="H20" s="611"/>
      <c r="I20" s="611"/>
      <c r="J20" s="611"/>
      <c r="K20" s="611"/>
      <c r="L20" s="612"/>
    </row>
    <row r="21" spans="2:12" ht="25.5" customHeight="1" x14ac:dyDescent="0.25">
      <c r="B21" s="610"/>
      <c r="C21" s="611"/>
      <c r="D21" s="611"/>
      <c r="E21" s="611"/>
      <c r="F21" s="611"/>
      <c r="G21" s="611"/>
      <c r="H21" s="611"/>
      <c r="I21" s="611"/>
      <c r="J21" s="611"/>
      <c r="K21" s="611"/>
      <c r="L21" s="612"/>
    </row>
    <row r="22" spans="2:12" ht="25.5" customHeight="1" x14ac:dyDescent="0.25">
      <c r="B22" s="610"/>
      <c r="C22" s="611"/>
      <c r="D22" s="611"/>
      <c r="E22" s="611"/>
      <c r="F22" s="611"/>
      <c r="G22" s="611"/>
      <c r="H22" s="611"/>
      <c r="I22" s="611"/>
      <c r="J22" s="611"/>
      <c r="K22" s="611"/>
      <c r="L22" s="612"/>
    </row>
    <row r="23" spans="2:12" ht="25.5" customHeight="1" x14ac:dyDescent="0.25">
      <c r="B23" s="610"/>
      <c r="C23" s="611"/>
      <c r="D23" s="611"/>
      <c r="E23" s="611"/>
      <c r="F23" s="611"/>
      <c r="G23" s="611"/>
      <c r="H23" s="611"/>
      <c r="I23" s="611"/>
      <c r="J23" s="611"/>
      <c r="K23" s="611"/>
      <c r="L23" s="612"/>
    </row>
    <row r="24" spans="2:12" ht="25.5" customHeight="1" x14ac:dyDescent="0.25">
      <c r="B24" s="610"/>
      <c r="C24" s="611"/>
      <c r="D24" s="611"/>
      <c r="E24" s="611"/>
      <c r="F24" s="611"/>
      <c r="G24" s="611"/>
      <c r="H24" s="611"/>
      <c r="I24" s="611"/>
      <c r="J24" s="611"/>
      <c r="K24" s="611"/>
      <c r="L24" s="612"/>
    </row>
    <row r="25" spans="2:12" ht="25.5" customHeight="1" x14ac:dyDescent="0.25">
      <c r="B25" s="610"/>
      <c r="C25" s="611"/>
      <c r="D25" s="611"/>
      <c r="E25" s="611"/>
      <c r="F25" s="611"/>
      <c r="G25" s="611"/>
      <c r="H25" s="611"/>
      <c r="I25" s="611"/>
      <c r="J25" s="611"/>
      <c r="K25" s="611"/>
      <c r="L25" s="612"/>
    </row>
    <row r="26" spans="2:12" ht="25.5" customHeight="1" x14ac:dyDescent="0.25">
      <c r="B26" s="610"/>
      <c r="C26" s="611"/>
      <c r="D26" s="611"/>
      <c r="E26" s="611"/>
      <c r="F26" s="611"/>
      <c r="G26" s="611"/>
      <c r="H26" s="611"/>
      <c r="I26" s="611"/>
      <c r="J26" s="611"/>
      <c r="K26" s="611"/>
      <c r="L26" s="612"/>
    </row>
    <row r="27" spans="2:12" ht="25.5" customHeight="1" x14ac:dyDescent="0.25">
      <c r="B27" s="610"/>
      <c r="C27" s="611"/>
      <c r="D27" s="611"/>
      <c r="E27" s="611"/>
      <c r="F27" s="611"/>
      <c r="G27" s="611"/>
      <c r="H27" s="611"/>
      <c r="I27" s="611"/>
      <c r="J27" s="611"/>
      <c r="K27" s="611"/>
      <c r="L27" s="612"/>
    </row>
    <row r="28" spans="2:12" ht="25.5" customHeight="1" x14ac:dyDescent="0.25">
      <c r="B28" s="610"/>
      <c r="C28" s="611"/>
      <c r="D28" s="611"/>
      <c r="E28" s="611"/>
      <c r="F28" s="611"/>
      <c r="G28" s="611"/>
      <c r="H28" s="611"/>
      <c r="I28" s="611"/>
      <c r="J28" s="611"/>
      <c r="K28" s="611"/>
      <c r="L28" s="612"/>
    </row>
    <row r="29" spans="2:12" ht="25.5" customHeight="1" x14ac:dyDescent="0.25">
      <c r="B29" s="610"/>
      <c r="C29" s="611"/>
      <c r="D29" s="611"/>
      <c r="E29" s="611"/>
      <c r="F29" s="611"/>
      <c r="G29" s="611"/>
      <c r="H29" s="611"/>
      <c r="I29" s="611"/>
      <c r="J29" s="611"/>
      <c r="K29" s="611"/>
      <c r="L29" s="612"/>
    </row>
    <row r="30" spans="2:12" ht="21" customHeight="1" thickBot="1" x14ac:dyDescent="0.3">
      <c r="B30" s="613"/>
      <c r="C30" s="614"/>
      <c r="D30" s="614"/>
      <c r="E30" s="614"/>
      <c r="F30" s="614"/>
      <c r="G30" s="614"/>
      <c r="H30" s="614"/>
      <c r="I30" s="614"/>
      <c r="J30" s="614"/>
      <c r="K30" s="614"/>
      <c r="L30" s="615"/>
    </row>
    <row r="31" spans="2:12" ht="21" customHeight="1" x14ac:dyDescent="0.25">
      <c r="B31" s="9"/>
      <c r="C31" s="9"/>
      <c r="D31" s="9"/>
      <c r="E31" s="9"/>
      <c r="F31" s="9"/>
      <c r="G31" s="9"/>
      <c r="H31" s="9"/>
      <c r="I31" s="9"/>
    </row>
    <row r="32" spans="2:12" ht="21" customHeight="1" x14ac:dyDescent="0.25">
      <c r="B32" s="9"/>
      <c r="C32" s="9"/>
      <c r="D32" s="9"/>
      <c r="E32" s="9"/>
      <c r="F32" s="9"/>
      <c r="G32" s="9"/>
      <c r="H32" s="9"/>
      <c r="I32" s="9"/>
    </row>
    <row r="33" spans="2:9" ht="21" hidden="1" customHeight="1" x14ac:dyDescent="0.25">
      <c r="B33" s="9"/>
      <c r="C33" s="9"/>
      <c r="D33" s="9"/>
      <c r="E33" s="9"/>
      <c r="F33" s="9"/>
      <c r="G33" s="9"/>
      <c r="H33" s="9"/>
      <c r="I33" s="9"/>
    </row>
    <row r="34" spans="2:9" ht="21" hidden="1" customHeight="1" x14ac:dyDescent="0.25">
      <c r="B34" s="9"/>
      <c r="C34" s="9"/>
      <c r="D34" s="9"/>
      <c r="E34" s="9"/>
      <c r="F34" s="9"/>
      <c r="G34" s="9"/>
      <c r="H34" s="9"/>
      <c r="I34" s="9"/>
    </row>
    <row r="35" spans="2:9" hidden="1" x14ac:dyDescent="0.25">
      <c r="B35" s="9"/>
      <c r="C35" s="9"/>
      <c r="D35" s="9"/>
      <c r="E35" s="9"/>
      <c r="F35" s="9"/>
      <c r="G35" s="9"/>
      <c r="H35" s="9"/>
      <c r="I35" s="9"/>
    </row>
    <row r="36" spans="2:9" hidden="1" x14ac:dyDescent="0.25">
      <c r="B36" s="9"/>
      <c r="C36" s="9"/>
      <c r="D36" s="9"/>
      <c r="E36" s="9"/>
      <c r="F36" s="9"/>
      <c r="G36" s="9"/>
      <c r="H36" s="9"/>
      <c r="I36" s="9"/>
    </row>
  </sheetData>
  <sheetProtection password="C9E5" sheet="1" selectLockedCells="1"/>
  <mergeCells count="16">
    <mergeCell ref="B13:L30"/>
    <mergeCell ref="D2:J5"/>
    <mergeCell ref="B9:C9"/>
    <mergeCell ref="E10:F10"/>
    <mergeCell ref="B10:C10"/>
    <mergeCell ref="E8:F8"/>
    <mergeCell ref="G10:J10"/>
    <mergeCell ref="B12:L12"/>
    <mergeCell ref="C1:I1"/>
    <mergeCell ref="B2:C5"/>
    <mergeCell ref="B8:C8"/>
    <mergeCell ref="E9:F9"/>
    <mergeCell ref="E7:J7"/>
    <mergeCell ref="B7:D7"/>
    <mergeCell ref="G8:J8"/>
    <mergeCell ref="G9:J9"/>
  </mergeCells>
  <pageMargins left="0.7" right="0.7" top="0.75" bottom="0.75" header="0.3" footer="0.3"/>
  <pageSetup scale="68" orientation="landscape"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249977111117893"/>
    <pageSetUpPr fitToPage="1"/>
  </sheetPr>
  <dimension ref="A1:K30"/>
  <sheetViews>
    <sheetView showGridLines="0" zoomScale="75" zoomScaleNormal="80" workbookViewId="0">
      <selection activeCell="F26" sqref="F26:J29"/>
    </sheetView>
  </sheetViews>
  <sheetFormatPr baseColWidth="10" defaultColWidth="0" defaultRowHeight="15" zeroHeight="1" x14ac:dyDescent="0.25"/>
  <cols>
    <col min="1" max="1" width="3.42578125" bestFit="1" customWidth="1"/>
    <col min="2" max="2" width="6.140625" customWidth="1"/>
    <col min="3" max="3" width="20.42578125" customWidth="1"/>
    <col min="4" max="4" width="45.140625" customWidth="1"/>
    <col min="5" max="5" width="13.7109375" customWidth="1"/>
    <col min="6" max="7" width="8.7109375" customWidth="1"/>
    <col min="8" max="8" width="10.42578125" customWidth="1"/>
    <col min="9" max="9" width="12.85546875" customWidth="1"/>
    <col min="10" max="10" width="16.42578125" customWidth="1"/>
    <col min="11" max="11" width="2.85546875" customWidth="1"/>
    <col min="12" max="16384" width="11.42578125" hidden="1"/>
  </cols>
  <sheetData>
    <row r="1" spans="2:10" ht="15.75" thickBot="1" x14ac:dyDescent="0.3">
      <c r="C1" s="600"/>
      <c r="D1" s="600"/>
      <c r="E1" s="600"/>
      <c r="F1" s="600"/>
      <c r="G1" s="600"/>
      <c r="H1" s="600"/>
      <c r="I1" s="600"/>
    </row>
    <row r="2" spans="2:10" ht="26.25" customHeight="1" x14ac:dyDescent="0.25">
      <c r="B2" s="601"/>
      <c r="C2" s="602"/>
      <c r="D2" s="591" t="s">
        <v>109</v>
      </c>
      <c r="E2" s="592"/>
      <c r="F2" s="592"/>
      <c r="G2" s="592"/>
      <c r="H2" s="593"/>
      <c r="I2" s="4" t="s">
        <v>0</v>
      </c>
      <c r="J2" s="13" t="s">
        <v>101</v>
      </c>
    </row>
    <row r="3" spans="2:10" ht="21" customHeight="1" x14ac:dyDescent="0.25">
      <c r="B3" s="603"/>
      <c r="C3" s="604"/>
      <c r="D3" s="594"/>
      <c r="E3" s="595"/>
      <c r="F3" s="595"/>
      <c r="G3" s="595"/>
      <c r="H3" s="596"/>
      <c r="I3" s="5" t="s">
        <v>1</v>
      </c>
      <c r="J3" s="10">
        <f>'1.-Ganado'!$V$8</f>
        <v>9</v>
      </c>
    </row>
    <row r="4" spans="2:10" ht="15.75" customHeight="1" x14ac:dyDescent="0.25">
      <c r="B4" s="603"/>
      <c r="C4" s="604"/>
      <c r="D4" s="594"/>
      <c r="E4" s="595"/>
      <c r="F4" s="595"/>
      <c r="G4" s="595"/>
      <c r="H4" s="596"/>
      <c r="I4" s="5" t="s">
        <v>2</v>
      </c>
      <c r="J4" s="11">
        <v>43145</v>
      </c>
    </row>
    <row r="5" spans="2:10" ht="17.25" customHeight="1" thickBot="1" x14ac:dyDescent="0.3">
      <c r="B5" s="605"/>
      <c r="C5" s="606"/>
      <c r="D5" s="597"/>
      <c r="E5" s="598"/>
      <c r="F5" s="598"/>
      <c r="G5" s="598"/>
      <c r="H5" s="599"/>
      <c r="I5" s="6" t="s">
        <v>3</v>
      </c>
      <c r="J5" s="12" t="s">
        <v>244</v>
      </c>
    </row>
    <row r="6" spans="2:10" ht="14.25" customHeight="1" x14ac:dyDescent="0.25">
      <c r="C6" s="2"/>
      <c r="D6" s="2"/>
      <c r="E6" s="22"/>
      <c r="F6" s="22"/>
      <c r="G6" s="22"/>
      <c r="H6" s="22"/>
      <c r="I6" s="3"/>
    </row>
    <row r="7" spans="2:10" ht="21.75" customHeight="1" thickBot="1" x14ac:dyDescent="0.3">
      <c r="B7" s="39" t="s">
        <v>123</v>
      </c>
      <c r="C7" s="2"/>
      <c r="D7" s="2"/>
      <c r="E7" s="22"/>
      <c r="F7" s="22"/>
      <c r="G7" s="22"/>
      <c r="H7" s="22"/>
      <c r="I7" s="3"/>
    </row>
    <row r="8" spans="2:10" ht="24.95" customHeight="1" thickBot="1" x14ac:dyDescent="0.3">
      <c r="B8" s="656" t="s">
        <v>124</v>
      </c>
      <c r="C8" s="657"/>
      <c r="D8" s="658" t="s">
        <v>331</v>
      </c>
      <c r="E8" s="659"/>
      <c r="F8" s="659"/>
      <c r="G8" s="659"/>
      <c r="H8" s="659"/>
      <c r="I8" s="660"/>
    </row>
    <row r="9" spans="2:10" ht="24.95" customHeight="1" thickBot="1" x14ac:dyDescent="0.3">
      <c r="B9" s="656" t="s">
        <v>117</v>
      </c>
      <c r="C9" s="657"/>
      <c r="D9" s="658" t="s">
        <v>333</v>
      </c>
      <c r="E9" s="659"/>
      <c r="F9" s="659"/>
      <c r="G9" s="659"/>
      <c r="H9" s="659"/>
      <c r="I9" s="660"/>
    </row>
    <row r="10" spans="2:10" ht="24.95" customHeight="1" thickBot="1" x14ac:dyDescent="0.3">
      <c r="B10" s="656" t="s">
        <v>125</v>
      </c>
      <c r="C10" s="657"/>
      <c r="D10" s="658" t="s">
        <v>334</v>
      </c>
      <c r="E10" s="659"/>
      <c r="F10" s="659"/>
      <c r="G10" s="659"/>
      <c r="H10" s="659"/>
      <c r="I10" s="660"/>
    </row>
    <row r="11" spans="2:10" ht="24.95" customHeight="1" thickBot="1" x14ac:dyDescent="0.3">
      <c r="B11" s="661" t="s">
        <v>126</v>
      </c>
      <c r="C11" s="662"/>
      <c r="D11" s="658">
        <v>56992377296</v>
      </c>
      <c r="E11" s="659"/>
      <c r="F11" s="659"/>
      <c r="G11" s="659"/>
      <c r="H11" s="659"/>
      <c r="I11" s="660"/>
    </row>
    <row r="12" spans="2:10" ht="17.25" customHeight="1" x14ac:dyDescent="0.25">
      <c r="B12" s="8"/>
      <c r="C12" s="1"/>
      <c r="D12" s="7"/>
      <c r="E12" s="7"/>
      <c r="F12" s="7"/>
      <c r="G12" s="7"/>
      <c r="H12" s="7"/>
      <c r="I12" s="7"/>
    </row>
    <row r="13" spans="2:10" ht="18" x14ac:dyDescent="0.25">
      <c r="B13" s="32" t="s">
        <v>243</v>
      </c>
      <c r="C13" s="49"/>
      <c r="D13" s="49"/>
      <c r="E13" s="49"/>
      <c r="F13" s="76"/>
      <c r="G13" s="49"/>
      <c r="H13" s="49"/>
      <c r="I13" s="49"/>
    </row>
    <row r="14" spans="2:10" ht="18" x14ac:dyDescent="0.25">
      <c r="B14" s="32"/>
      <c r="C14" s="49"/>
      <c r="D14" s="49"/>
      <c r="E14" s="49"/>
      <c r="F14" s="32" t="s">
        <v>148</v>
      </c>
      <c r="G14" s="49"/>
      <c r="H14" s="49"/>
      <c r="I14" s="49"/>
    </row>
    <row r="15" spans="2:10" ht="24.95" customHeight="1" x14ac:dyDescent="0.25">
      <c r="B15" s="641" t="s">
        <v>153</v>
      </c>
      <c r="C15" s="641"/>
      <c r="D15" s="642" t="s">
        <v>142</v>
      </c>
      <c r="E15" s="642"/>
      <c r="F15" s="217" t="s">
        <v>140</v>
      </c>
      <c r="G15" s="50"/>
      <c r="H15" s="49"/>
      <c r="I15" s="49"/>
    </row>
    <row r="16" spans="2:10" ht="24.95" customHeight="1" x14ac:dyDescent="0.25">
      <c r="B16" s="641"/>
      <c r="C16" s="641"/>
      <c r="D16" s="642" t="s">
        <v>143</v>
      </c>
      <c r="E16" s="642"/>
      <c r="F16" s="217" t="s">
        <v>140</v>
      </c>
      <c r="G16" s="50"/>
      <c r="H16" s="49"/>
      <c r="I16" s="49"/>
    </row>
    <row r="17" spans="2:10" ht="24.95" customHeight="1" x14ac:dyDescent="0.25">
      <c r="B17" s="641"/>
      <c r="C17" s="641"/>
      <c r="D17" s="642" t="s">
        <v>144</v>
      </c>
      <c r="E17" s="642"/>
      <c r="F17" s="217" t="s">
        <v>140</v>
      </c>
      <c r="G17" s="50"/>
      <c r="H17" s="49"/>
      <c r="I17" s="49"/>
    </row>
    <row r="18" spans="2:10" ht="24.95" customHeight="1" x14ac:dyDescent="0.25">
      <c r="B18" s="641" t="s">
        <v>151</v>
      </c>
      <c r="C18" s="641"/>
      <c r="D18" s="642" t="s">
        <v>145</v>
      </c>
      <c r="E18" s="642"/>
      <c r="F18" s="217" t="s">
        <v>140</v>
      </c>
      <c r="G18" s="50"/>
      <c r="H18" s="49"/>
      <c r="I18" s="49"/>
    </row>
    <row r="19" spans="2:10" ht="24.95" customHeight="1" x14ac:dyDescent="0.25">
      <c r="B19" s="641"/>
      <c r="C19" s="641"/>
      <c r="D19" s="642" t="s">
        <v>146</v>
      </c>
      <c r="E19" s="642"/>
      <c r="F19" s="217" t="s">
        <v>140</v>
      </c>
      <c r="G19" s="50"/>
      <c r="H19" s="49"/>
      <c r="I19" s="49"/>
    </row>
    <row r="20" spans="2:10" ht="24.95" customHeight="1" x14ac:dyDescent="0.25">
      <c r="B20" s="641"/>
      <c r="C20" s="641"/>
      <c r="D20" s="642" t="s">
        <v>147</v>
      </c>
      <c r="E20" s="642"/>
      <c r="F20" s="217" t="s">
        <v>140</v>
      </c>
      <c r="G20" s="50"/>
      <c r="H20" s="49"/>
      <c r="I20" s="49"/>
    </row>
    <row r="21" spans="2:10" ht="21" customHeight="1" x14ac:dyDescent="0.25"/>
    <row r="22" spans="2:10" ht="18" x14ac:dyDescent="0.25">
      <c r="B22" s="32" t="s">
        <v>152</v>
      </c>
    </row>
    <row r="23" spans="2:10" ht="9" customHeight="1" x14ac:dyDescent="0.25">
      <c r="B23" s="1"/>
      <c r="C23" s="1"/>
    </row>
    <row r="24" spans="2:10" ht="18" x14ac:dyDescent="0.25">
      <c r="B24" s="654"/>
      <c r="C24" s="655"/>
      <c r="D24" s="641" t="s">
        <v>153</v>
      </c>
      <c r="E24" s="641"/>
      <c r="F24" s="641" t="s">
        <v>151</v>
      </c>
      <c r="G24" s="641"/>
      <c r="H24" s="641"/>
      <c r="I24" s="641"/>
      <c r="J24" s="641"/>
    </row>
    <row r="25" spans="2:10" ht="25.5" customHeight="1" x14ac:dyDescent="0.25">
      <c r="B25" s="641" t="s">
        <v>149</v>
      </c>
      <c r="C25" s="641"/>
      <c r="D25" s="643">
        <v>0</v>
      </c>
      <c r="E25" s="643"/>
      <c r="F25" s="644">
        <v>0</v>
      </c>
      <c r="G25" s="645"/>
      <c r="H25" s="645"/>
      <c r="I25" s="645"/>
      <c r="J25" s="646"/>
    </row>
    <row r="26" spans="2:10" ht="18" customHeight="1" x14ac:dyDescent="0.25">
      <c r="B26" s="641" t="s">
        <v>150</v>
      </c>
      <c r="C26" s="641"/>
      <c r="D26" s="648"/>
      <c r="E26" s="649"/>
      <c r="F26" s="647"/>
      <c r="G26" s="647"/>
      <c r="H26" s="647"/>
      <c r="I26" s="647"/>
      <c r="J26" s="647"/>
    </row>
    <row r="27" spans="2:10" ht="15" customHeight="1" x14ac:dyDescent="0.25">
      <c r="B27" s="641"/>
      <c r="C27" s="641"/>
      <c r="D27" s="650"/>
      <c r="E27" s="651"/>
      <c r="F27" s="647"/>
      <c r="G27" s="647"/>
      <c r="H27" s="647"/>
      <c r="I27" s="647"/>
      <c r="J27" s="647"/>
    </row>
    <row r="28" spans="2:10" ht="15" customHeight="1" x14ac:dyDescent="0.25">
      <c r="B28" s="641"/>
      <c r="C28" s="641"/>
      <c r="D28" s="650"/>
      <c r="E28" s="651"/>
      <c r="F28" s="647"/>
      <c r="G28" s="647"/>
      <c r="H28" s="647"/>
      <c r="I28" s="647"/>
      <c r="J28" s="647"/>
    </row>
    <row r="29" spans="2:10" ht="42" customHeight="1" x14ac:dyDescent="0.25">
      <c r="B29" s="641"/>
      <c r="C29" s="641"/>
      <c r="D29" s="652"/>
      <c r="E29" s="653"/>
      <c r="F29" s="647"/>
      <c r="G29" s="647"/>
      <c r="H29" s="647"/>
      <c r="I29" s="647"/>
      <c r="J29" s="647"/>
    </row>
    <row r="30" spans="2:10" x14ac:dyDescent="0.25"/>
  </sheetData>
  <sheetProtection password="CA25" sheet="1" selectLockedCells="1"/>
  <mergeCells count="28">
    <mergeCell ref="C1:I1"/>
    <mergeCell ref="B2:C5"/>
    <mergeCell ref="B8:C8"/>
    <mergeCell ref="D8:I8"/>
    <mergeCell ref="B9:C9"/>
    <mergeCell ref="D9:I9"/>
    <mergeCell ref="D2:H5"/>
    <mergeCell ref="B10:C10"/>
    <mergeCell ref="D10:I10"/>
    <mergeCell ref="B11:C11"/>
    <mergeCell ref="D11:I11"/>
    <mergeCell ref="D18:E18"/>
    <mergeCell ref="B15:C17"/>
    <mergeCell ref="B18:C20"/>
    <mergeCell ref="D15:E15"/>
    <mergeCell ref="D16:E16"/>
    <mergeCell ref="D17:E17"/>
    <mergeCell ref="D19:E19"/>
    <mergeCell ref="B25:C25"/>
    <mergeCell ref="D20:E20"/>
    <mergeCell ref="B26:C29"/>
    <mergeCell ref="F24:J24"/>
    <mergeCell ref="D24:E24"/>
    <mergeCell ref="D25:E25"/>
    <mergeCell ref="F25:J25"/>
    <mergeCell ref="F26:J29"/>
    <mergeCell ref="D26:E29"/>
    <mergeCell ref="B24:C24"/>
  </mergeCells>
  <dataValidations count="2">
    <dataValidation type="list" allowBlank="1" showInputMessage="1" showErrorMessage="1" sqref="F15:F20" xr:uid="{00000000-0002-0000-0E00-000000000000}">
      <formula1>"SI,NO"</formula1>
    </dataValidation>
    <dataValidation type="whole" allowBlank="1" showInputMessage="1" showErrorMessage="1" error="Registre en Número, no Texto" promptTitle="Número" prompt="Registre el número" sqref="D25:J25" xr:uid="{00000000-0002-0000-0E00-000001000000}">
      <formula1>0</formula1>
      <formula2>1000</formula2>
    </dataValidation>
  </dataValidations>
  <pageMargins left="0.25" right="0.25" top="0.75" bottom="0.75" header="0.3" footer="0.3"/>
  <pageSetup scale="8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8"/>
  <sheetViews>
    <sheetView showGridLines="0" topLeftCell="A3" workbookViewId="0">
      <selection activeCell="E15" sqref="E15"/>
    </sheetView>
  </sheetViews>
  <sheetFormatPr baseColWidth="10" defaultRowHeight="15" x14ac:dyDescent="0.25"/>
  <cols>
    <col min="1" max="1" width="10.42578125" customWidth="1"/>
    <col min="2" max="2" width="25" customWidth="1"/>
    <col min="3" max="3" width="5.28515625" customWidth="1"/>
    <col min="4" max="4" width="27.42578125" bestFit="1" customWidth="1"/>
    <col min="5" max="7" width="23.140625" bestFit="1" customWidth="1"/>
  </cols>
  <sheetData>
    <row r="1" spans="1:7" ht="21" x14ac:dyDescent="0.35">
      <c r="A1" s="21" t="s">
        <v>21</v>
      </c>
    </row>
    <row r="2" spans="1:7" x14ac:dyDescent="0.25">
      <c r="A2" s="8" t="s">
        <v>78</v>
      </c>
    </row>
    <row r="3" spans="1:7" x14ac:dyDescent="0.25">
      <c r="A3" s="90" t="s">
        <v>171</v>
      </c>
      <c r="D3" t="s">
        <v>170</v>
      </c>
    </row>
    <row r="4" spans="1:7" x14ac:dyDescent="0.25">
      <c r="A4" s="20" t="s">
        <v>79</v>
      </c>
      <c r="B4" s="20" t="s">
        <v>80</v>
      </c>
      <c r="D4" s="20" t="s">
        <v>20</v>
      </c>
      <c r="E4" s="20" t="s">
        <v>163</v>
      </c>
      <c r="G4" s="20" t="s">
        <v>81</v>
      </c>
    </row>
    <row r="5" spans="1:7" s="19" customFormat="1" ht="15.75" x14ac:dyDescent="0.25">
      <c r="A5" s="17">
        <v>1</v>
      </c>
      <c r="B5" s="18" t="s">
        <v>66</v>
      </c>
      <c r="C5"/>
      <c r="D5" s="17" t="s">
        <v>23</v>
      </c>
      <c r="E5" s="17" t="s">
        <v>25</v>
      </c>
      <c r="G5" s="17"/>
    </row>
    <row r="6" spans="1:7" s="19" customFormat="1" ht="15.75" x14ac:dyDescent="0.25">
      <c r="A6" s="17">
        <v>2</v>
      </c>
      <c r="B6" s="18" t="s">
        <v>67</v>
      </c>
      <c r="C6"/>
      <c r="D6" s="17" t="s">
        <v>24</v>
      </c>
      <c r="E6" s="17" t="s">
        <v>26</v>
      </c>
      <c r="G6" s="17" t="s">
        <v>140</v>
      </c>
    </row>
    <row r="7" spans="1:7" s="19" customFormat="1" ht="31.5" x14ac:dyDescent="0.25">
      <c r="A7" s="17">
        <v>3</v>
      </c>
      <c r="B7" s="18" t="s">
        <v>68</v>
      </c>
      <c r="C7"/>
      <c r="D7" s="17" t="s">
        <v>28</v>
      </c>
      <c r="E7" s="17" t="s">
        <v>27</v>
      </c>
      <c r="G7" s="17" t="s">
        <v>139</v>
      </c>
    </row>
    <row r="8" spans="1:7" s="19" customFormat="1" ht="15.75" x14ac:dyDescent="0.25">
      <c r="A8" s="17">
        <v>4</v>
      </c>
      <c r="B8" s="18" t="s">
        <v>69</v>
      </c>
      <c r="C8"/>
      <c r="D8" s="17" t="s">
        <v>29</v>
      </c>
      <c r="E8" s="17" t="s">
        <v>30</v>
      </c>
      <c r="G8" s="17"/>
    </row>
    <row r="9" spans="1:7" s="19" customFormat="1" ht="15.75" x14ac:dyDescent="0.25">
      <c r="A9" s="17">
        <v>5</v>
      </c>
      <c r="B9" s="18" t="s">
        <v>70</v>
      </c>
      <c r="C9"/>
      <c r="D9" s="17"/>
      <c r="E9" s="17"/>
      <c r="G9" s="17"/>
    </row>
    <row r="10" spans="1:7" s="19" customFormat="1" ht="15.75" x14ac:dyDescent="0.25">
      <c r="A10" s="17" t="s">
        <v>22</v>
      </c>
      <c r="B10" s="17" t="s">
        <v>77</v>
      </c>
      <c r="C10"/>
      <c r="D10" s="17"/>
      <c r="E10" s="17"/>
      <c r="G10" s="17"/>
    </row>
    <row r="12" spans="1:7" x14ac:dyDescent="0.25">
      <c r="A12" s="20" t="s">
        <v>79</v>
      </c>
      <c r="B12" s="20" t="s">
        <v>80</v>
      </c>
      <c r="C12" s="663" t="s">
        <v>173</v>
      </c>
      <c r="D12" s="664"/>
    </row>
    <row r="13" spans="1:7" ht="15.75" x14ac:dyDescent="0.25">
      <c r="A13" s="17">
        <v>1</v>
      </c>
      <c r="B13" s="18" t="s">
        <v>66</v>
      </c>
      <c r="C13" t="s">
        <v>174</v>
      </c>
    </row>
    <row r="14" spans="1:7" ht="31.5" x14ac:dyDescent="0.25">
      <c r="A14" s="17">
        <v>2</v>
      </c>
      <c r="B14" s="18" t="s">
        <v>68</v>
      </c>
      <c r="C14" t="s">
        <v>175</v>
      </c>
    </row>
    <row r="15" spans="1:7" ht="15.75" x14ac:dyDescent="0.25">
      <c r="A15" s="17">
        <v>3</v>
      </c>
      <c r="B15" s="18" t="s">
        <v>172</v>
      </c>
    </row>
    <row r="16" spans="1:7" ht="15.75" x14ac:dyDescent="0.25">
      <c r="A16" s="17">
        <v>4</v>
      </c>
      <c r="B16" s="18" t="s">
        <v>69</v>
      </c>
    </row>
    <row r="17" spans="1:2" ht="15.75" x14ac:dyDescent="0.25">
      <c r="A17" s="17">
        <v>5</v>
      </c>
      <c r="B17" s="18" t="s">
        <v>70</v>
      </c>
    </row>
    <row r="18" spans="1:2" ht="15.75" x14ac:dyDescent="0.25">
      <c r="A18" s="17" t="s">
        <v>22</v>
      </c>
      <c r="B18" s="17" t="s">
        <v>77</v>
      </c>
    </row>
  </sheetData>
  <mergeCells count="1">
    <mergeCell ref="C12:D1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showGridLines="0" zoomScale="95" workbookViewId="0">
      <selection activeCell="D3" sqref="D3"/>
    </sheetView>
  </sheetViews>
  <sheetFormatPr baseColWidth="10" defaultRowHeight="15" x14ac:dyDescent="0.25"/>
  <cols>
    <col min="2" max="2" width="19" customWidth="1"/>
    <col min="3" max="3" width="10.85546875" bestFit="1" customWidth="1"/>
    <col min="4" max="4" width="11.42578125" bestFit="1" customWidth="1"/>
    <col min="5" max="6" width="11.42578125" customWidth="1"/>
    <col min="7" max="7" width="9.140625" customWidth="1"/>
    <col min="8" max="8" width="7.28515625" customWidth="1"/>
    <col min="9" max="9" width="14.7109375" customWidth="1"/>
    <col min="10" max="10" width="4" customWidth="1"/>
    <col min="11" max="11" width="11.85546875" bestFit="1" customWidth="1"/>
    <col min="12" max="12" width="15" customWidth="1"/>
  </cols>
  <sheetData>
    <row r="1" spans="1:16" s="53" customFormat="1" ht="27" x14ac:dyDescent="0.45">
      <c r="B1" s="70" t="s">
        <v>282</v>
      </c>
      <c r="C1" s="70"/>
      <c r="D1" s="70"/>
      <c r="E1" s="71"/>
      <c r="F1" s="71"/>
      <c r="G1" s="71"/>
      <c r="H1" s="71"/>
      <c r="I1" s="71"/>
      <c r="J1" s="292"/>
      <c r="K1" s="292"/>
      <c r="L1" s="292"/>
      <c r="M1" s="292"/>
      <c r="N1" s="60"/>
      <c r="O1" s="60"/>
      <c r="P1" s="60"/>
    </row>
    <row r="2" spans="1:16" s="53" customFormat="1" x14ac:dyDescent="0.25">
      <c r="J2" s="60"/>
      <c r="K2" s="60"/>
      <c r="L2" s="60"/>
      <c r="M2" s="60"/>
      <c r="N2" s="60"/>
      <c r="O2" s="60"/>
      <c r="P2" s="60"/>
    </row>
    <row r="3" spans="1:16" s="53" customFormat="1" ht="15.75" x14ac:dyDescent="0.25">
      <c r="B3" s="362" t="s">
        <v>290</v>
      </c>
      <c r="C3" s="362"/>
      <c r="D3" s="294" t="str">
        <f>IF(Portada!$G9="","-",Portada!$G9)</f>
        <v>29 Y 30 DE ENERO 2022</v>
      </c>
      <c r="F3" s="362" t="s">
        <v>292</v>
      </c>
      <c r="G3" s="362"/>
      <c r="H3" s="362"/>
      <c r="I3" s="294" t="str">
        <f>IF(Portada!$G16="","-",Portada!$G16)</f>
        <v>Guenter Johann Gude Mora</v>
      </c>
      <c r="K3" s="60"/>
      <c r="L3" s="60"/>
      <c r="M3" s="60"/>
      <c r="N3" s="60"/>
      <c r="O3" s="60"/>
      <c r="P3" s="60"/>
    </row>
    <row r="4" spans="1:16" s="53" customFormat="1" ht="15.75" x14ac:dyDescent="0.25">
      <c r="B4" s="362" t="s">
        <v>215</v>
      </c>
      <c r="C4" s="362"/>
      <c r="D4" s="294" t="str">
        <f>IF(Portada!$G10="","-",Portada!$G10)</f>
        <v>Club Peñaflor Asociacion Melipilla</v>
      </c>
      <c r="G4" s="341"/>
      <c r="H4" s="341" t="s">
        <v>293</v>
      </c>
      <c r="I4" s="294" t="str">
        <f>IF(Portada!$G17="","-",Portada!$G17)</f>
        <v>Jorge Morales</v>
      </c>
      <c r="K4" s="60"/>
      <c r="L4" s="60"/>
      <c r="M4" s="60"/>
      <c r="N4" s="60"/>
      <c r="O4" s="60"/>
      <c r="P4" s="60"/>
    </row>
    <row r="5" spans="1:16" s="53" customFormat="1" ht="15.75" x14ac:dyDescent="0.25">
      <c r="B5" s="362" t="s">
        <v>291</v>
      </c>
      <c r="C5" s="362"/>
      <c r="D5" s="294" t="str">
        <f>IF(Portada!$G11="","-",Portada!$G11)</f>
        <v>Interclubes en tres series</v>
      </c>
      <c r="G5" s="362" t="s">
        <v>297</v>
      </c>
      <c r="H5" s="362"/>
      <c r="I5" s="294" t="str">
        <f>IF(Portada!$G19="","-",Portada!$G19)</f>
        <v>David Hernandez</v>
      </c>
      <c r="O5" s="60"/>
      <c r="P5" s="60"/>
    </row>
    <row r="6" spans="1:16" s="53" customFormat="1" x14ac:dyDescent="0.25"/>
    <row r="7" spans="1:16" s="53" customFormat="1" ht="21" x14ac:dyDescent="0.35">
      <c r="B7" s="363" t="s">
        <v>283</v>
      </c>
      <c r="C7" s="364"/>
      <c r="D7" s="364"/>
      <c r="E7" s="364"/>
      <c r="F7" s="364"/>
      <c r="G7" s="364"/>
      <c r="H7" s="364"/>
      <c r="I7" s="364"/>
      <c r="J7" s="364"/>
      <c r="K7" s="364"/>
      <c r="L7" s="364"/>
      <c r="M7" s="364"/>
    </row>
    <row r="8" spans="1:16" ht="7.5" customHeight="1" thickBot="1" x14ac:dyDescent="0.3"/>
    <row r="9" spans="1:16" s="53" customFormat="1" ht="24.75" customHeight="1" thickBot="1" x14ac:dyDescent="0.4">
      <c r="C9" s="369" t="s">
        <v>281</v>
      </c>
      <c r="D9" s="370"/>
      <c r="E9" s="378" t="s">
        <v>285</v>
      </c>
      <c r="F9" s="378"/>
      <c r="G9" s="378"/>
      <c r="H9" s="378"/>
      <c r="I9" s="379"/>
      <c r="J9" s="373" t="s">
        <v>304</v>
      </c>
      <c r="K9" s="374"/>
      <c r="L9" s="375"/>
    </row>
    <row r="10" spans="1:16" s="53" customFormat="1" ht="24.75" customHeight="1" x14ac:dyDescent="0.25">
      <c r="B10" s="278" t="s">
        <v>278</v>
      </c>
      <c r="C10" s="276" t="s">
        <v>279</v>
      </c>
      <c r="D10" s="277" t="s">
        <v>280</v>
      </c>
      <c r="E10" s="380" t="s">
        <v>286</v>
      </c>
      <c r="F10" s="371"/>
      <c r="G10" s="371" t="s">
        <v>276</v>
      </c>
      <c r="H10" s="371"/>
      <c r="I10" s="298" t="s">
        <v>277</v>
      </c>
      <c r="J10" s="367" t="s">
        <v>302</v>
      </c>
      <c r="K10" s="368"/>
      <c r="L10" s="299" t="s">
        <v>303</v>
      </c>
    </row>
    <row r="11" spans="1:16" s="53" customFormat="1" ht="15.75" x14ac:dyDescent="0.25">
      <c r="A11" s="53">
        <v>1</v>
      </c>
      <c r="B11" s="279" t="str">
        <f>IF('1.-Ganado'!B18="","-",'1.-Ganado'!B18)</f>
        <v>1ra  Libre</v>
      </c>
      <c r="C11" s="280">
        <f>IF('1.-Ganado'!E18="","-",'1.-Ganado'!E18)</f>
        <v>370</v>
      </c>
      <c r="D11" s="281">
        <f>IF('1.-Ganado'!F18="","-",'1.-Ganado'!F18)</f>
        <v>370</v>
      </c>
      <c r="E11" s="376">
        <f>IF(AND('1.-Ganado'!G18="",'1.-Ganado'!K18="",'1.-Ganado'!O18="",'1.-Ganado'!S18=""),"-",SUM('1.-Ganado'!G18,'1.-Ganado'!K18,'1.-Ganado'!O18,'1.-Ganado'!S18))</f>
        <v>55</v>
      </c>
      <c r="F11" s="377"/>
      <c r="G11" s="377" t="str">
        <f>IF(AND('1.-Ganado'!H18="",'1.-Ganado'!L18="",'1.-Ganado'!P18="",'1.-Ganado'!T18=""),"-",SUM('1.-Ganado'!H18,'1.-Ganado'!L18,'1.-Ganado'!P18,'1.-Ganado'!T18))</f>
        <v>-</v>
      </c>
      <c r="H11" s="377"/>
      <c r="I11" s="295" t="str">
        <f t="shared" ref="I11:I21" si="0">IFERROR(IF(AND(G11="-",E11="-"),"-",G11/E11),"-")</f>
        <v>-</v>
      </c>
      <c r="J11" s="365" t="str">
        <f>IF('1.-Ganado'!W18="","-",'1.-Ganado'!W18)</f>
        <v>bueno</v>
      </c>
      <c r="K11" s="366"/>
      <c r="L11" s="300" t="str">
        <f>IF('1.-Ganado'!V18="","-",'1.-Ganado'!V18)</f>
        <v>Clavel/Colorado</v>
      </c>
    </row>
    <row r="12" spans="1:16" s="53" customFormat="1" ht="15.75" x14ac:dyDescent="0.25">
      <c r="A12" s="53">
        <v>2</v>
      </c>
      <c r="B12" s="282" t="str">
        <f>IF('1.-Ganado'!B19="","-",'1.-Ganado'!B19)</f>
        <v>2da Libre</v>
      </c>
      <c r="C12" s="283">
        <f>IF('1.-Ganado'!E19="","-",'1.-Ganado'!E19)</f>
        <v>380</v>
      </c>
      <c r="D12" s="284">
        <f>IF('1.-Ganado'!F19="","-",'1.-Ganado'!F19)</f>
        <v>380</v>
      </c>
      <c r="E12" s="356">
        <f>IF(AND('1.-Ganado'!G19="",'1.-Ganado'!K19="",'1.-Ganado'!O19="",'1.-Ganado'!S19=""),"-",SUM('1.-Ganado'!G19,'1.-Ganado'!K19,'1.-Ganado'!O19,'1.-Ganado'!S19))</f>
        <v>47</v>
      </c>
      <c r="F12" s="357"/>
      <c r="G12" s="357" t="str">
        <f>IF(AND('1.-Ganado'!H19="",'1.-Ganado'!L19="",'1.-Ganado'!P19="",'1.-Ganado'!T19=""),"-",SUM('1.-Ganado'!H19,'1.-Ganado'!L19,'1.-Ganado'!P19,'1.-Ganado'!T19))</f>
        <v>-</v>
      </c>
      <c r="H12" s="357"/>
      <c r="I12" s="296" t="str">
        <f t="shared" si="0"/>
        <v>-</v>
      </c>
      <c r="J12" s="390" t="str">
        <f>IF('1.-Ganado'!W19="","-",'1.-Ganado'!W19)</f>
        <v>bueno</v>
      </c>
      <c r="K12" s="391"/>
      <c r="L12" s="301" t="str">
        <f>IF('1.-Ganado'!V19="","-",'1.-Ganado'!V19)</f>
        <v>Americano/Colorado</v>
      </c>
    </row>
    <row r="13" spans="1:16" s="53" customFormat="1" ht="15.75" x14ac:dyDescent="0.25">
      <c r="A13" s="53">
        <v>3</v>
      </c>
      <c r="B13" s="282" t="str">
        <f>IF('1.-Ganado'!B20="","-",'1.-Ganado'!B20)</f>
        <v>3ra Libre</v>
      </c>
      <c r="C13" s="283">
        <f>IF('1.-Ganado'!E20="","-",'1.-Ganado'!E20)</f>
        <v>380</v>
      </c>
      <c r="D13" s="284">
        <f>IF('1.-Ganado'!F20="","-",'1.-Ganado'!F20)</f>
        <v>380</v>
      </c>
      <c r="E13" s="356">
        <f>IF(AND('1.-Ganado'!G20="",'1.-Ganado'!K20="",'1.-Ganado'!O20="",'1.-Ganado'!S20=""),"-",SUM('1.-Ganado'!G20,'1.-Ganado'!K20,'1.-Ganado'!O20,'1.-Ganado'!S20))</f>
        <v>46</v>
      </c>
      <c r="F13" s="357"/>
      <c r="G13" s="357" t="str">
        <f>IF(AND('1.-Ganado'!H20="",'1.-Ganado'!L20="",'1.-Ganado'!P20="",'1.-Ganado'!T20=""),"-",SUM('1.-Ganado'!H20,'1.-Ganado'!L20,'1.-Ganado'!P20,'1.-Ganado'!T20))</f>
        <v>-</v>
      </c>
      <c r="H13" s="357"/>
      <c r="I13" s="296" t="str">
        <f t="shared" si="0"/>
        <v>-</v>
      </c>
      <c r="J13" s="390" t="str">
        <f>IF('1.-Ganado'!W20="","-",'1.-Ganado'!W20)</f>
        <v>bueno</v>
      </c>
      <c r="K13" s="391"/>
      <c r="L13" s="301" t="str">
        <f>IF('1.-Ganado'!V20="","-",'1.-Ganado'!V20)</f>
        <v>Americano</v>
      </c>
    </row>
    <row r="14" spans="1:16" s="53" customFormat="1" ht="15.75" x14ac:dyDescent="0.25">
      <c r="A14" s="53">
        <v>4</v>
      </c>
      <c r="B14" s="282" t="str">
        <f>IF('1.-Ganado'!B21="","-",'1.-Ganado'!B21)</f>
        <v>Campeones</v>
      </c>
      <c r="C14" s="283">
        <f>IF('1.-Ganado'!E21="","-",'1.-Ganado'!E21)</f>
        <v>360</v>
      </c>
      <c r="D14" s="284">
        <f>IF('1.-Ganado'!F21="","-",'1.-Ganado'!F21)</f>
        <v>360</v>
      </c>
      <c r="E14" s="356">
        <f>IF(AND('1.-Ganado'!G21="",'1.-Ganado'!K21="",'1.-Ganado'!O21="",'1.-Ganado'!S21=""),"-",SUM('1.-Ganado'!G21,'1.-Ganado'!K21,'1.-Ganado'!O21,'1.-Ganado'!S21))</f>
        <v>55</v>
      </c>
      <c r="F14" s="357"/>
      <c r="G14" s="357" t="str">
        <f>IF(AND('1.-Ganado'!H21="",'1.-Ganado'!L21="",'1.-Ganado'!P21="",'1.-Ganado'!T21=""),"-",SUM('1.-Ganado'!H21,'1.-Ganado'!L21,'1.-Ganado'!P21,'1.-Ganado'!T21))</f>
        <v>-</v>
      </c>
      <c r="H14" s="357"/>
      <c r="I14" s="296" t="str">
        <f t="shared" si="0"/>
        <v>-</v>
      </c>
      <c r="J14" s="390" t="str">
        <f>IF('1.-Ganado'!W21="","-",'1.-Ganado'!W21)</f>
        <v>Bueno</v>
      </c>
      <c r="K14" s="391"/>
      <c r="L14" s="301" t="str">
        <f>IF('1.-Ganado'!V21="","-",'1.-Ganado'!V21)</f>
        <v>Americano</v>
      </c>
    </row>
    <row r="15" spans="1:16" s="53" customFormat="1" ht="15.75" x14ac:dyDescent="0.25">
      <c r="A15" s="53">
        <v>5</v>
      </c>
      <c r="B15" s="282" t="str">
        <f>IF('1.-Ganado'!B22="","-",'1.-Ganado'!B22)</f>
        <v>-</v>
      </c>
      <c r="C15" s="283" t="str">
        <f>IF('1.-Ganado'!E22="","-",'1.-Ganado'!E22)</f>
        <v>-</v>
      </c>
      <c r="D15" s="284" t="str">
        <f>IF('1.-Ganado'!F22="","-",'1.-Ganado'!F22)</f>
        <v>-</v>
      </c>
      <c r="E15" s="356" t="str">
        <f>IF(AND('1.-Ganado'!G22="",'1.-Ganado'!K22="",'1.-Ganado'!O22="",'1.-Ganado'!S22=""),"-",SUM('1.-Ganado'!G22,'1.-Ganado'!K22,'1.-Ganado'!O22,'1.-Ganado'!S22))</f>
        <v>-</v>
      </c>
      <c r="F15" s="357"/>
      <c r="G15" s="357" t="str">
        <f>IF(AND('1.-Ganado'!H22="",'1.-Ganado'!L22="",'1.-Ganado'!P22="",'1.-Ganado'!T22=""),"-",SUM('1.-Ganado'!H22,'1.-Ganado'!L22,'1.-Ganado'!P22,'1.-Ganado'!T22))</f>
        <v>-</v>
      </c>
      <c r="H15" s="357"/>
      <c r="I15" s="296" t="str">
        <f t="shared" si="0"/>
        <v>-</v>
      </c>
      <c r="J15" s="390" t="str">
        <f>IF('1.-Ganado'!W22="","-",'1.-Ganado'!W22)</f>
        <v>-</v>
      </c>
      <c r="K15" s="391"/>
      <c r="L15" s="301" t="str">
        <f>IF('1.-Ganado'!V22="","-",'1.-Ganado'!V22)</f>
        <v>-</v>
      </c>
    </row>
    <row r="16" spans="1:16" s="53" customFormat="1" ht="15.75" x14ac:dyDescent="0.25">
      <c r="A16" s="53">
        <v>6</v>
      </c>
      <c r="B16" s="282" t="str">
        <f>IF('1.-Ganado'!B23="","-",'1.-Ganado'!B23)</f>
        <v>-</v>
      </c>
      <c r="C16" s="283" t="str">
        <f>IF('1.-Ganado'!E23="","-",'1.-Ganado'!E23)</f>
        <v>-</v>
      </c>
      <c r="D16" s="284" t="str">
        <f>IF('1.-Ganado'!F23="","-",'1.-Ganado'!F23)</f>
        <v>-</v>
      </c>
      <c r="E16" s="356" t="str">
        <f>IF(AND('1.-Ganado'!G23="",'1.-Ganado'!K23="",'1.-Ganado'!O23="",'1.-Ganado'!S23=""),"-",SUM('1.-Ganado'!G23,'1.-Ganado'!K23,'1.-Ganado'!O23,'1.-Ganado'!S23))</f>
        <v>-</v>
      </c>
      <c r="F16" s="357"/>
      <c r="G16" s="357" t="str">
        <f>IF(AND('1.-Ganado'!H23="",'1.-Ganado'!L23="",'1.-Ganado'!P23="",'1.-Ganado'!T23=""),"-",SUM('1.-Ganado'!H23,'1.-Ganado'!L23,'1.-Ganado'!P23,'1.-Ganado'!T23))</f>
        <v>-</v>
      </c>
      <c r="H16" s="357"/>
      <c r="I16" s="296" t="str">
        <f t="shared" si="0"/>
        <v>-</v>
      </c>
      <c r="J16" s="390" t="str">
        <f>IF('1.-Ganado'!W23="","-",'1.-Ganado'!W23)</f>
        <v>-</v>
      </c>
      <c r="K16" s="391"/>
      <c r="L16" s="301" t="str">
        <f>IF('1.-Ganado'!V23="","-",'1.-Ganado'!V23)</f>
        <v>-</v>
      </c>
    </row>
    <row r="17" spans="1:13" s="53" customFormat="1" ht="15.75" x14ac:dyDescent="0.25">
      <c r="A17" s="53">
        <v>7</v>
      </c>
      <c r="B17" s="282" t="str">
        <f>IF('1.-Ganado'!B24="","-",'1.-Ganado'!B24)</f>
        <v>-</v>
      </c>
      <c r="C17" s="283" t="str">
        <f>IF('1.-Ganado'!E24="","-",'1.-Ganado'!E24)</f>
        <v>-</v>
      </c>
      <c r="D17" s="284" t="str">
        <f>IF('1.-Ganado'!F24="","-",'1.-Ganado'!F24)</f>
        <v>-</v>
      </c>
      <c r="E17" s="356" t="str">
        <f>IF(AND('1.-Ganado'!G24="",'1.-Ganado'!K24="",'1.-Ganado'!O24="",'1.-Ganado'!S24=""),"-",SUM('1.-Ganado'!G24,'1.-Ganado'!K24,'1.-Ganado'!O24,'1.-Ganado'!S24))</f>
        <v>-</v>
      </c>
      <c r="F17" s="357"/>
      <c r="G17" s="357" t="str">
        <f>IF(AND('1.-Ganado'!H24="",'1.-Ganado'!L24="",'1.-Ganado'!P24="",'1.-Ganado'!T24=""),"-",SUM('1.-Ganado'!H24,'1.-Ganado'!L24,'1.-Ganado'!P24,'1.-Ganado'!T24))</f>
        <v>-</v>
      </c>
      <c r="H17" s="357"/>
      <c r="I17" s="296" t="str">
        <f t="shared" si="0"/>
        <v>-</v>
      </c>
      <c r="J17" s="390" t="str">
        <f>IF('1.-Ganado'!W24="","-",'1.-Ganado'!W24)</f>
        <v>-</v>
      </c>
      <c r="K17" s="391"/>
      <c r="L17" s="301" t="str">
        <f>IF('1.-Ganado'!V24="","-",'1.-Ganado'!V24)</f>
        <v>-</v>
      </c>
    </row>
    <row r="18" spans="1:13" s="53" customFormat="1" ht="15.75" x14ac:dyDescent="0.25">
      <c r="A18" s="53">
        <v>8</v>
      </c>
      <c r="B18" s="282" t="str">
        <f>IF('1.-Ganado'!B25="","-",'1.-Ganado'!B25)</f>
        <v>-</v>
      </c>
      <c r="C18" s="283" t="str">
        <f>IF('1.-Ganado'!E25="","-",'1.-Ganado'!E25)</f>
        <v>-</v>
      </c>
      <c r="D18" s="284" t="str">
        <f>IF('1.-Ganado'!F25="","-",'1.-Ganado'!F25)</f>
        <v>-</v>
      </c>
      <c r="E18" s="356" t="str">
        <f>IF(AND('1.-Ganado'!G25="",'1.-Ganado'!K25="",'1.-Ganado'!O25="",'1.-Ganado'!S25=""),"-",SUM('1.-Ganado'!G25,'1.-Ganado'!K25,'1.-Ganado'!O25,'1.-Ganado'!S25))</f>
        <v>-</v>
      </c>
      <c r="F18" s="357"/>
      <c r="G18" s="357" t="str">
        <f>IF(AND('1.-Ganado'!H25="",'1.-Ganado'!L25="",'1.-Ganado'!P25="",'1.-Ganado'!T25=""),"-",SUM('1.-Ganado'!H25,'1.-Ganado'!L25,'1.-Ganado'!P25,'1.-Ganado'!T25))</f>
        <v>-</v>
      </c>
      <c r="H18" s="357"/>
      <c r="I18" s="296" t="str">
        <f t="shared" si="0"/>
        <v>-</v>
      </c>
      <c r="J18" s="390" t="str">
        <f>IF('1.-Ganado'!W25="","-",'1.-Ganado'!W25)</f>
        <v>-</v>
      </c>
      <c r="K18" s="391"/>
      <c r="L18" s="301" t="str">
        <f>IF('1.-Ganado'!V25="","-",'1.-Ganado'!V25)</f>
        <v>-</v>
      </c>
    </row>
    <row r="19" spans="1:13" s="53" customFormat="1" ht="15.75" x14ac:dyDescent="0.25">
      <c r="A19" s="53">
        <v>9</v>
      </c>
      <c r="B19" s="282" t="str">
        <f>IF('1.-Ganado'!B26="","-",'1.-Ganado'!B26)</f>
        <v>-</v>
      </c>
      <c r="C19" s="283" t="str">
        <f>IF('1.-Ganado'!E26="","-",'1.-Ganado'!E26)</f>
        <v>-</v>
      </c>
      <c r="D19" s="284" t="str">
        <f>IF('1.-Ganado'!F26="","-",'1.-Ganado'!F26)</f>
        <v>-</v>
      </c>
      <c r="E19" s="356" t="str">
        <f>IF(AND('1.-Ganado'!G26="",'1.-Ganado'!K26="",'1.-Ganado'!O26="",'1.-Ganado'!S26=""),"-",SUM('1.-Ganado'!G26,'1.-Ganado'!K26,'1.-Ganado'!O26,'1.-Ganado'!S26))</f>
        <v>-</v>
      </c>
      <c r="F19" s="357"/>
      <c r="G19" s="357" t="str">
        <f>IF(AND('1.-Ganado'!H26="",'1.-Ganado'!L26="",'1.-Ganado'!P26="",'1.-Ganado'!T26=""),"-",SUM('1.-Ganado'!H26,'1.-Ganado'!L26,'1.-Ganado'!P26,'1.-Ganado'!T26))</f>
        <v>-</v>
      </c>
      <c r="H19" s="357"/>
      <c r="I19" s="296" t="str">
        <f t="shared" si="0"/>
        <v>-</v>
      </c>
      <c r="J19" s="390" t="str">
        <f>IF('1.-Ganado'!W26="","-",'1.-Ganado'!W26)</f>
        <v>-</v>
      </c>
      <c r="K19" s="391"/>
      <c r="L19" s="301" t="str">
        <f>IF('1.-Ganado'!V26="","-",'1.-Ganado'!V26)</f>
        <v>-</v>
      </c>
    </row>
    <row r="20" spans="1:13" s="53" customFormat="1" ht="15.75" x14ac:dyDescent="0.25">
      <c r="A20" s="53">
        <v>10</v>
      </c>
      <c r="B20" s="282" t="str">
        <f>IF('1.-Ganado'!B27="","-",'1.-Ganado'!B27)</f>
        <v>-</v>
      </c>
      <c r="C20" s="283" t="str">
        <f>IF('1.-Ganado'!E27="","-",'1.-Ganado'!E27)</f>
        <v>-</v>
      </c>
      <c r="D20" s="284" t="str">
        <f>IF('1.-Ganado'!F27="","-",'1.-Ganado'!F27)</f>
        <v>-</v>
      </c>
      <c r="E20" s="356" t="str">
        <f>IF(AND('1.-Ganado'!G27="",'1.-Ganado'!K27="",'1.-Ganado'!O27="",'1.-Ganado'!S27=""),"-",SUM('1.-Ganado'!G27,'1.-Ganado'!K27,'1.-Ganado'!O27,'1.-Ganado'!S27))</f>
        <v>-</v>
      </c>
      <c r="F20" s="357"/>
      <c r="G20" s="357" t="str">
        <f>IF(AND('1.-Ganado'!H27="",'1.-Ganado'!L27="",'1.-Ganado'!P27="",'1.-Ganado'!T27=""),"-",SUM('1.-Ganado'!H27,'1.-Ganado'!L27,'1.-Ganado'!P27,'1.-Ganado'!T27))</f>
        <v>-</v>
      </c>
      <c r="H20" s="357"/>
      <c r="I20" s="296" t="str">
        <f t="shared" si="0"/>
        <v>-</v>
      </c>
      <c r="J20" s="390" t="str">
        <f>IF('1.-Ganado'!W27="","-",'1.-Ganado'!W27)</f>
        <v>-</v>
      </c>
      <c r="K20" s="391"/>
      <c r="L20" s="301" t="str">
        <f>IF('1.-Ganado'!V27="","-",'1.-Ganado'!V27)</f>
        <v>-</v>
      </c>
    </row>
    <row r="21" spans="1:13" s="53" customFormat="1" ht="16.5" thickBot="1" x14ac:dyDescent="0.3">
      <c r="A21" s="53">
        <v>11</v>
      </c>
      <c r="B21" s="285" t="str">
        <f>IF('1.-Ganado'!B28="","-",'1.-Ganado'!B28)</f>
        <v>-</v>
      </c>
      <c r="C21" s="286" t="str">
        <f>IF('1.-Ganado'!E28="","-",'1.-Ganado'!E28)</f>
        <v>-</v>
      </c>
      <c r="D21" s="287" t="str">
        <f>IF('1.-Ganado'!F28="","-",'1.-Ganado'!F28)</f>
        <v>-</v>
      </c>
      <c r="E21" s="381" t="str">
        <f>IF(AND('1.-Ganado'!G28="",'1.-Ganado'!K28="",'1.-Ganado'!O28="",'1.-Ganado'!S28=""),"-",SUM('1.-Ganado'!G28,'1.-Ganado'!K28,'1.-Ganado'!O28,'1.-Ganado'!S28))</f>
        <v>-</v>
      </c>
      <c r="F21" s="382"/>
      <c r="G21" s="382" t="str">
        <f>IF(AND('1.-Ganado'!H28="",'1.-Ganado'!L28="",'1.-Ganado'!P28="",'1.-Ganado'!T28=""),"-",SUM('1.-Ganado'!H28,'1.-Ganado'!L28,'1.-Ganado'!P28,'1.-Ganado'!T28))</f>
        <v>-</v>
      </c>
      <c r="H21" s="382"/>
      <c r="I21" s="297" t="str">
        <f t="shared" si="0"/>
        <v>-</v>
      </c>
      <c r="J21" s="392" t="str">
        <f>IF('1.-Ganado'!W28="","-",'1.-Ganado'!W28)</f>
        <v>-</v>
      </c>
      <c r="K21" s="393"/>
      <c r="L21" s="302" t="str">
        <f>IF('1.-Ganado'!V28="","-",'1.-Ganado'!V28)</f>
        <v>-</v>
      </c>
    </row>
    <row r="22" spans="1:13" s="53" customFormat="1" ht="6" customHeight="1" x14ac:dyDescent="0.25"/>
    <row r="23" spans="1:13" ht="18.75" customHeight="1" x14ac:dyDescent="0.35">
      <c r="B23" s="385" t="s">
        <v>289</v>
      </c>
      <c r="C23" s="385"/>
      <c r="D23" s="385"/>
      <c r="E23" s="361">
        <f>IF(SUM($E$11:$F$21)=0,"-",SUM($E$11:$F$21))</f>
        <v>203</v>
      </c>
      <c r="F23" s="361"/>
      <c r="G23" s="361" t="str">
        <f>IF(SUM($G$11:$H$21)=0,"-",SUM($G$11:$H$21))</f>
        <v>-</v>
      </c>
      <c r="H23" s="361"/>
      <c r="I23" s="288" t="str">
        <f>IFERROR(G23/E23,"-")</f>
        <v>-</v>
      </c>
    </row>
    <row r="25" spans="1:13" ht="21" x14ac:dyDescent="0.35">
      <c r="B25" s="360" t="s">
        <v>284</v>
      </c>
      <c r="C25" s="360"/>
      <c r="D25" s="360"/>
      <c r="E25" s="360"/>
      <c r="F25" s="360"/>
      <c r="G25" s="360"/>
      <c r="H25" s="360"/>
      <c r="I25" s="360"/>
      <c r="K25" s="372" t="s">
        <v>295</v>
      </c>
      <c r="L25" s="372"/>
      <c r="M25" s="372"/>
    </row>
    <row r="26" spans="1:13" ht="10.5" customHeight="1" x14ac:dyDescent="0.25"/>
    <row r="27" spans="1:13" ht="15" customHeight="1" x14ac:dyDescent="0.25">
      <c r="B27" s="384" t="s">
        <v>287</v>
      </c>
      <c r="C27" s="384"/>
      <c r="D27" s="19" t="str">
        <f>IF(AND($D$30="-",$F$30="-"),"NO","SI")</f>
        <v>SI</v>
      </c>
      <c r="K27" s="384" t="s">
        <v>306</v>
      </c>
      <c r="L27" s="384"/>
      <c r="M27" s="19" t="str">
        <f>IF('7.-Informe de Accidentes'!$C$17="","NO","SI")</f>
        <v>NO</v>
      </c>
    </row>
    <row r="28" spans="1:13" ht="11.25" customHeight="1" x14ac:dyDescent="0.25"/>
    <row r="29" spans="1:13" ht="18.75" x14ac:dyDescent="0.3">
      <c r="B29" s="358"/>
      <c r="C29" s="359"/>
      <c r="D29" s="386" t="s">
        <v>153</v>
      </c>
      <c r="E29" s="386"/>
      <c r="F29" s="386" t="s">
        <v>151</v>
      </c>
      <c r="G29" s="386"/>
      <c r="H29" s="386"/>
      <c r="I29" s="386"/>
      <c r="K29" s="394" t="s">
        <v>296</v>
      </c>
      <c r="L29" s="394"/>
      <c r="M29" s="394"/>
    </row>
    <row r="30" spans="1:13" ht="18.75" x14ac:dyDescent="0.3">
      <c r="B30" s="386" t="s">
        <v>149</v>
      </c>
      <c r="C30" s="386"/>
      <c r="D30" s="388">
        <f>IF('9.-Anexo Veterinario'!$D$25:$E$25="","-",'9.-Anexo Veterinario'!$D$25:$E$25)</f>
        <v>0</v>
      </c>
      <c r="E30" s="388"/>
      <c r="F30" s="388">
        <f>IF('9.-Anexo Veterinario'!$F$25:$J$25="","-",'9.-Anexo Veterinario'!$F$25:$J$25)</f>
        <v>0</v>
      </c>
      <c r="G30" s="388"/>
      <c r="H30" s="388"/>
      <c r="I30" s="388"/>
      <c r="K30" s="383" t="str">
        <f>IF('7.-Informe de Accidentes'!C17="","",'7.-Informe de Accidentes'!C17)</f>
        <v/>
      </c>
      <c r="L30" s="383"/>
      <c r="M30" s="383"/>
    </row>
    <row r="31" spans="1:13" ht="18" customHeight="1" x14ac:dyDescent="0.3">
      <c r="B31" s="386" t="s">
        <v>288</v>
      </c>
      <c r="C31" s="386"/>
      <c r="D31" s="387" t="str">
        <f>CONCATENATE("BOVINOS:"," ",'9.-Anexo Veterinario'!$D$26,"//EQUINOS:"," ",'9.-Anexo Veterinario'!$F$26)</f>
        <v xml:space="preserve">BOVINOS: //EQUINOS: </v>
      </c>
      <c r="E31" s="387"/>
      <c r="F31" s="387"/>
      <c r="G31" s="387"/>
      <c r="H31" s="387"/>
      <c r="I31" s="387"/>
      <c r="K31" s="383" t="str">
        <f>IF('7.-Informe de Accidentes'!C18="","",'7.-Informe de Accidentes'!C18)</f>
        <v/>
      </c>
      <c r="L31" s="383"/>
      <c r="M31" s="383"/>
    </row>
    <row r="32" spans="1:13" ht="18.75" x14ac:dyDescent="0.3">
      <c r="B32" s="386"/>
      <c r="C32" s="386"/>
      <c r="D32" s="387"/>
      <c r="E32" s="387"/>
      <c r="F32" s="387"/>
      <c r="G32" s="387"/>
      <c r="H32" s="387"/>
      <c r="I32" s="387"/>
      <c r="K32" s="383" t="str">
        <f>IF('7.-Informe de Accidentes'!C19="","",'7.-Informe de Accidentes'!C19)</f>
        <v/>
      </c>
      <c r="L32" s="383"/>
      <c r="M32" s="383"/>
    </row>
    <row r="33" spans="2:13" ht="18.75" x14ac:dyDescent="0.3">
      <c r="B33" s="386"/>
      <c r="C33" s="386"/>
      <c r="D33" s="387"/>
      <c r="E33" s="387"/>
      <c r="F33" s="387"/>
      <c r="G33" s="387"/>
      <c r="H33" s="387"/>
      <c r="I33" s="387"/>
      <c r="K33" s="383" t="str">
        <f>IF('7.-Informe de Accidentes'!C20="","",'7.-Informe de Accidentes'!C20)</f>
        <v/>
      </c>
      <c r="L33" s="383"/>
      <c r="M33" s="383"/>
    </row>
    <row r="34" spans="2:13" ht="18.75" x14ac:dyDescent="0.3">
      <c r="B34" s="386"/>
      <c r="C34" s="386"/>
      <c r="D34" s="387"/>
      <c r="E34" s="387"/>
      <c r="F34" s="387"/>
      <c r="G34" s="387"/>
      <c r="H34" s="387"/>
      <c r="I34" s="387"/>
      <c r="K34" s="389" t="str">
        <f>IF('7.-Informe de Accidentes'!C21="","",'7.-Informe de Accidentes'!C21)</f>
        <v/>
      </c>
      <c r="L34" s="389"/>
      <c r="M34" s="389"/>
    </row>
    <row r="35" spans="2:13" ht="21" x14ac:dyDescent="0.35">
      <c r="B35" s="386"/>
      <c r="C35" s="386"/>
      <c r="D35" s="387"/>
      <c r="E35" s="387"/>
      <c r="F35" s="387"/>
      <c r="G35" s="387"/>
      <c r="H35" s="387"/>
      <c r="I35" s="387"/>
      <c r="K35" s="372" t="s">
        <v>307</v>
      </c>
      <c r="L35" s="372"/>
      <c r="M35" s="372"/>
    </row>
    <row r="36" spans="2:13" x14ac:dyDescent="0.25">
      <c r="B36" s="386"/>
      <c r="C36" s="386"/>
      <c r="D36" s="387"/>
      <c r="E36" s="387"/>
      <c r="F36" s="387"/>
      <c r="G36" s="387"/>
      <c r="H36" s="387"/>
      <c r="I36" s="387"/>
    </row>
    <row r="37" spans="2:13" ht="15.75" x14ac:dyDescent="0.25">
      <c r="B37" s="386"/>
      <c r="C37" s="386"/>
      <c r="D37" s="387"/>
      <c r="E37" s="387"/>
      <c r="F37" s="387"/>
      <c r="G37" s="387"/>
      <c r="H37" s="387"/>
      <c r="I37" s="387"/>
      <c r="K37" s="384" t="s">
        <v>308</v>
      </c>
      <c r="L37" s="384"/>
      <c r="M37" s="19" t="str">
        <f>IF('4.-Informe Disciplinario'!$B$9="","NO","SI")</f>
        <v>SI</v>
      </c>
    </row>
    <row r="38" spans="2:13" x14ac:dyDescent="0.25">
      <c r="B38" s="386"/>
      <c r="C38" s="386"/>
      <c r="D38" s="387"/>
      <c r="E38" s="387"/>
      <c r="F38" s="387"/>
      <c r="G38" s="387"/>
      <c r="H38" s="387"/>
      <c r="I38" s="387"/>
    </row>
    <row r="39" spans="2:13" x14ac:dyDescent="0.25">
      <c r="B39" s="290"/>
      <c r="C39" s="291"/>
      <c r="D39" s="291"/>
      <c r="E39" s="291"/>
      <c r="F39" s="291"/>
      <c r="G39" s="291"/>
      <c r="H39" s="291"/>
      <c r="I39" s="291"/>
    </row>
  </sheetData>
  <sheetProtection password="C9E5" sheet="1" objects="1" scenarios="1"/>
  <mergeCells count="68">
    <mergeCell ref="K33:M33"/>
    <mergeCell ref="K34:M34"/>
    <mergeCell ref="J12:K12"/>
    <mergeCell ref="J13:K13"/>
    <mergeCell ref="J14:K14"/>
    <mergeCell ref="J15:K15"/>
    <mergeCell ref="J16:K16"/>
    <mergeCell ref="J17:K17"/>
    <mergeCell ref="J18:K18"/>
    <mergeCell ref="J19:K19"/>
    <mergeCell ref="J20:K20"/>
    <mergeCell ref="J21:K21"/>
    <mergeCell ref="K27:L27"/>
    <mergeCell ref="K29:M29"/>
    <mergeCell ref="K30:M30"/>
    <mergeCell ref="K31:M31"/>
    <mergeCell ref="K32:M32"/>
    <mergeCell ref="B3:C3"/>
    <mergeCell ref="B4:C4"/>
    <mergeCell ref="B5:C5"/>
    <mergeCell ref="F3:H3"/>
    <mergeCell ref="B27:C27"/>
    <mergeCell ref="B23:D23"/>
    <mergeCell ref="B31:C38"/>
    <mergeCell ref="D31:I38"/>
    <mergeCell ref="F29:I29"/>
    <mergeCell ref="F30:I30"/>
    <mergeCell ref="D29:E29"/>
    <mergeCell ref="K35:M35"/>
    <mergeCell ref="K37:L37"/>
    <mergeCell ref="B30:C30"/>
    <mergeCell ref="D30:E30"/>
    <mergeCell ref="K25:M25"/>
    <mergeCell ref="J9:L9"/>
    <mergeCell ref="E11:F11"/>
    <mergeCell ref="G11:H11"/>
    <mergeCell ref="E12:F12"/>
    <mergeCell ref="G12:H12"/>
    <mergeCell ref="E9:I9"/>
    <mergeCell ref="E10:F10"/>
    <mergeCell ref="E16:F16"/>
    <mergeCell ref="G16:H16"/>
    <mergeCell ref="E21:F21"/>
    <mergeCell ref="G21:H21"/>
    <mergeCell ref="E17:F17"/>
    <mergeCell ref="G17:H17"/>
    <mergeCell ref="E18:F18"/>
    <mergeCell ref="G18:H18"/>
    <mergeCell ref="G5:H5"/>
    <mergeCell ref="B7:M7"/>
    <mergeCell ref="J11:K11"/>
    <mergeCell ref="J10:K10"/>
    <mergeCell ref="C9:D9"/>
    <mergeCell ref="G10:H10"/>
    <mergeCell ref="B29:C29"/>
    <mergeCell ref="E19:F19"/>
    <mergeCell ref="G19:H19"/>
    <mergeCell ref="E20:F20"/>
    <mergeCell ref="G20:H20"/>
    <mergeCell ref="B25:I25"/>
    <mergeCell ref="E23:F23"/>
    <mergeCell ref="G23:H23"/>
    <mergeCell ref="E15:F15"/>
    <mergeCell ref="G15:H15"/>
    <mergeCell ref="E13:F13"/>
    <mergeCell ref="G13:H13"/>
    <mergeCell ref="E14:F14"/>
    <mergeCell ref="G14:H14"/>
  </mergeCells>
  <pageMargins left="0.7" right="0.7" top="0.75" bottom="0.75" header="0.3" footer="0.3"/>
  <pageSetup scale="80" orientation="landscape" r:id="rId1"/>
  <ignoredErrors>
    <ignoredError sqref="D30 F3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S142"/>
  <sheetViews>
    <sheetView showGridLines="0" showRowColHeaders="0" showRuler="0" view="pageLayout" zoomScale="66" zoomScaleNormal="70" zoomScalePageLayoutView="66" workbookViewId="0">
      <selection activeCell="B8" sqref="B8"/>
    </sheetView>
  </sheetViews>
  <sheetFormatPr baseColWidth="10" defaultRowHeight="15" x14ac:dyDescent="0.25"/>
  <cols>
    <col min="2" max="2" width="35.42578125" customWidth="1"/>
    <col min="3" max="3" width="45" bestFit="1" customWidth="1"/>
    <col min="4" max="4" width="20.140625" customWidth="1"/>
    <col min="5" max="5" width="21.42578125" customWidth="1"/>
    <col min="6" max="6" width="17.42578125" customWidth="1"/>
    <col min="7" max="7" width="20.28515625" customWidth="1"/>
    <col min="11" max="11" width="11.42578125" hidden="1" customWidth="1"/>
    <col min="12" max="12" width="11.42578125" customWidth="1"/>
  </cols>
  <sheetData>
    <row r="1" spans="1:19" x14ac:dyDescent="0.25">
      <c r="A1" s="430"/>
      <c r="B1" s="431"/>
      <c r="C1" s="442" t="s">
        <v>210</v>
      </c>
      <c r="D1" s="443"/>
      <c r="E1" s="443"/>
      <c r="F1" s="443"/>
      <c r="G1" s="444"/>
      <c r="H1" s="438" t="s">
        <v>203</v>
      </c>
      <c r="I1" s="439"/>
      <c r="J1" s="106" t="s">
        <v>101</v>
      </c>
    </row>
    <row r="2" spans="1:19" x14ac:dyDescent="0.25">
      <c r="A2" s="432"/>
      <c r="B2" s="433"/>
      <c r="C2" s="445"/>
      <c r="D2" s="446"/>
      <c r="E2" s="446"/>
      <c r="F2" s="446"/>
      <c r="G2" s="447"/>
      <c r="H2" s="440" t="s">
        <v>204</v>
      </c>
      <c r="I2" s="441"/>
      <c r="J2" s="107">
        <v>8</v>
      </c>
    </row>
    <row r="3" spans="1:19" x14ac:dyDescent="0.25">
      <c r="A3" s="432"/>
      <c r="B3" s="433"/>
      <c r="C3" s="445"/>
      <c r="D3" s="446"/>
      <c r="E3" s="446"/>
      <c r="F3" s="446"/>
      <c r="G3" s="447"/>
      <c r="H3" s="440" t="s">
        <v>35</v>
      </c>
      <c r="I3" s="441"/>
      <c r="J3" s="108">
        <v>43145</v>
      </c>
    </row>
    <row r="4" spans="1:19" ht="15.75" thickBot="1" x14ac:dyDescent="0.3">
      <c r="A4" s="434"/>
      <c r="B4" s="435"/>
      <c r="C4" s="448"/>
      <c r="D4" s="449"/>
      <c r="E4" s="449"/>
      <c r="F4" s="449"/>
      <c r="G4" s="450"/>
      <c r="H4" s="436" t="s">
        <v>3</v>
      </c>
      <c r="I4" s="437"/>
      <c r="J4" s="109" t="s">
        <v>309</v>
      </c>
    </row>
    <row r="5" spans="1:19" ht="21" x14ac:dyDescent="0.25">
      <c r="A5" s="110"/>
      <c r="B5" s="110"/>
      <c r="C5" s="111"/>
      <c r="D5" s="111"/>
      <c r="E5" s="111"/>
      <c r="F5" s="111"/>
      <c r="G5" s="112"/>
      <c r="H5" s="113"/>
      <c r="I5" s="53"/>
      <c r="J5" s="53"/>
    </row>
    <row r="6" spans="1:19" ht="45" customHeight="1" x14ac:dyDescent="0.25">
      <c r="A6" s="451" t="s">
        <v>158</v>
      </c>
      <c r="B6" s="451"/>
      <c r="C6" s="451"/>
      <c r="D6" s="451"/>
      <c r="E6" s="451"/>
      <c r="F6" s="451"/>
      <c r="G6" s="451"/>
      <c r="H6" s="451"/>
      <c r="I6" s="451"/>
      <c r="J6" s="451"/>
    </row>
    <row r="7" spans="1:19" x14ac:dyDescent="0.25">
      <c r="A7" s="53"/>
      <c r="B7" s="53"/>
      <c r="C7" s="53"/>
      <c r="D7" s="53"/>
      <c r="E7" s="53"/>
      <c r="F7" s="53"/>
      <c r="G7" s="53"/>
      <c r="H7" s="53"/>
      <c r="I7" s="53"/>
      <c r="J7" s="53"/>
    </row>
    <row r="8" spans="1:19" ht="21" x14ac:dyDescent="0.35">
      <c r="A8" s="152" t="s">
        <v>111</v>
      </c>
      <c r="B8" s="322">
        <v>1</v>
      </c>
      <c r="G8" s="53"/>
      <c r="H8" s="53"/>
      <c r="I8" s="53"/>
      <c r="J8" s="53"/>
    </row>
    <row r="9" spans="1:19" ht="26.25" x14ac:dyDescent="0.4">
      <c r="A9" s="409" t="s">
        <v>19</v>
      </c>
      <c r="B9" s="409"/>
      <c r="C9" s="271" t="str">
        <f>VLOOKUP(B8,'2.-Desempeño Jurado'!C8:E11,2,0)</f>
        <v>Jorge Morales</v>
      </c>
      <c r="D9" s="409" t="s">
        <v>215</v>
      </c>
      <c r="E9" s="409"/>
      <c r="F9" s="409"/>
      <c r="G9" s="410" t="str">
        <f>IF(Portada!G10=0,"Dato extraído de la Portada",Portada!G10)</f>
        <v>Club Peñaflor Asociacion Melipilla</v>
      </c>
      <c r="H9" s="410"/>
      <c r="I9" s="410"/>
      <c r="J9" s="410"/>
    </row>
    <row r="10" spans="1:19" ht="26.25" x14ac:dyDescent="0.4">
      <c r="A10" s="409" t="s">
        <v>274</v>
      </c>
      <c r="B10" s="409"/>
      <c r="C10" s="271" t="str">
        <f>IF(Portada!G11=0,"Dato extraído de la Portada",Portada!G11)</f>
        <v>Interclubes en tres series</v>
      </c>
      <c r="D10" s="271"/>
      <c r="F10" s="272" t="s">
        <v>5</v>
      </c>
      <c r="G10" s="415" t="str">
        <f>IF(Portada!G9=0,"Dato extraído de la Portada",Portada!G9)</f>
        <v>29 Y 30 DE ENERO 2022</v>
      </c>
      <c r="H10" s="415"/>
      <c r="I10" s="415"/>
      <c r="J10" s="415"/>
    </row>
    <row r="11" spans="1:19" ht="15.75" thickBot="1" x14ac:dyDescent="0.3">
      <c r="A11" s="53"/>
      <c r="B11" s="53"/>
      <c r="C11" s="53"/>
      <c r="D11" s="176"/>
      <c r="E11" s="53"/>
      <c r="F11" s="53"/>
      <c r="G11" s="53"/>
      <c r="H11" s="53"/>
      <c r="I11" s="53"/>
      <c r="J11" s="53"/>
    </row>
    <row r="12" spans="1:19" ht="27.75" thickTop="1" thickBot="1" x14ac:dyDescent="0.3">
      <c r="A12" s="406" t="s">
        <v>234</v>
      </c>
      <c r="B12" s="406"/>
      <c r="C12" s="406"/>
      <c r="D12" s="406"/>
      <c r="E12" s="406"/>
      <c r="F12" s="406"/>
      <c r="G12" s="406"/>
      <c r="H12" s="406"/>
      <c r="I12" s="406"/>
      <c r="J12" s="406"/>
    </row>
    <row r="13" spans="1:19" ht="23.25" customHeight="1" thickTop="1" x14ac:dyDescent="0.35">
      <c r="A13" s="411" t="s">
        <v>40</v>
      </c>
      <c r="B13" s="411"/>
      <c r="C13" s="413">
        <f>HLOOKUP($B$8,'2.-Desempeño Jurado'!$L$33:$O$37,5,0)</f>
        <v>1</v>
      </c>
      <c r="D13" s="455" t="s">
        <v>273</v>
      </c>
      <c r="E13" s="455"/>
      <c r="F13" s="263">
        <f>IF('2.-Desempeño Jurado'!J43="si",25,21)</f>
        <v>25</v>
      </c>
      <c r="G13" s="265" t="str">
        <f>IF(OR('2.-Desempeño Jurado'!$J$43="",'2.-Desempeño Jurado'!$J$43="NO"),"No hubo Movimiento a la Rienda","Si hubo Movimiento a la Rienda")</f>
        <v>Si hubo Movimiento a la Rienda</v>
      </c>
      <c r="H13" s="130"/>
      <c r="I13" s="145"/>
      <c r="J13" s="145"/>
      <c r="K13" s="129"/>
    </row>
    <row r="14" spans="1:19" ht="18" customHeight="1" x14ac:dyDescent="0.3">
      <c r="A14" s="412"/>
      <c r="B14" s="412"/>
      <c r="C14" s="414">
        <f>HLOOKUP($B$8,'2.-Desempeño Jurado'!$L$33:$O$37,3,0)</f>
        <v>20</v>
      </c>
      <c r="D14" s="457" t="s">
        <v>182</v>
      </c>
      <c r="E14" s="457"/>
      <c r="F14" s="264">
        <f>HLOOKUP($B$8,'2.-Desempeño Jurado'!$L$33:$O$37,4,0)</f>
        <v>25</v>
      </c>
      <c r="G14" s="131"/>
      <c r="H14" s="131"/>
      <c r="I14" s="146"/>
      <c r="J14" s="146"/>
    </row>
    <row r="15" spans="1:19" ht="30" customHeight="1" x14ac:dyDescent="0.35">
      <c r="A15" s="114"/>
      <c r="B15" s="267" t="s">
        <v>82</v>
      </c>
      <c r="C15" s="268" t="str">
        <f>IF($C$13&gt;=80%,"Óptimo (80%-100%)",IF($C$13&gt;=50%,"Por mejorar (50%-79%)",IF($C$13&gt;=30%,"Bajo lo esperado (30%-49%)",IF($C$13&gt;0%,"Sin dominio o Deficiente (Inferior a 30%)","Este ítem se autocompleta al traspasar los datos a la planilla Excel"))))</f>
        <v>Óptimo (80%-100%)</v>
      </c>
      <c r="D15" s="254"/>
      <c r="E15" s="254"/>
      <c r="F15" s="254"/>
      <c r="G15" s="254"/>
      <c r="H15" s="254"/>
      <c r="I15" s="255"/>
      <c r="J15" s="255"/>
    </row>
    <row r="16" spans="1:19" ht="21" x14ac:dyDescent="0.25">
      <c r="A16" s="81"/>
      <c r="B16" s="256" t="s">
        <v>178</v>
      </c>
      <c r="C16" s="407" t="str">
        <f>IF($C$15="Este ítem se autocompleta al traspasar los datos a la planilla Excel","Este ítem se autocompleta al traspasar los datos a la planilla Excel",CONCATENATE("Del puntaje máximo a obtener, obtiene"," ",$F$14," ","puntos,"," ","de los cuales"," ",HLOOKUP($B$8,'2.-Desempeño Jurado'!$L$33:$O$37,2,0)," ","equivalen al 20% ponderado en Valores"," ","y"," ",HLOOKUP($B$8,'2.-Desempeño Jurado'!$L$33:$O$37,3,0)," ","equivalen al 80% ponderado en Desempeño Técnico. Por lo cual, la calificación simplemente representa el porcentaje que alcanzó del puntaje máximo.","
Para más información revise el Item III - Detalle de los Resultados -, Tabla 1."))</f>
        <v>Del puntaje máximo a obtener, obtiene 25 puntos, de los cuales 5 equivalen al 20% ponderado en Valores y 20 equivalen al 80% ponderado en Desempeño Técnico. Por lo cual, la calificación simplemente representa el porcentaje que alcanzó del puntaje máximo.
Para más información revise el Item III - Detalle de los Resultados -, Tabla 1.</v>
      </c>
      <c r="D16" s="407"/>
      <c r="E16" s="407"/>
      <c r="F16" s="407"/>
      <c r="G16" s="407"/>
      <c r="H16" s="407"/>
      <c r="I16" s="407"/>
      <c r="J16" s="407"/>
      <c r="K16" s="144"/>
      <c r="L16" s="144"/>
      <c r="M16" s="144"/>
      <c r="N16" s="144"/>
      <c r="O16" s="144"/>
      <c r="P16" s="144"/>
      <c r="Q16" s="144"/>
      <c r="R16" s="144"/>
      <c r="S16" s="144"/>
    </row>
    <row r="17" spans="1:19" ht="21" x14ac:dyDescent="0.35">
      <c r="A17" s="81"/>
      <c r="B17" s="128"/>
      <c r="C17" s="407"/>
      <c r="D17" s="407"/>
      <c r="E17" s="407"/>
      <c r="F17" s="407"/>
      <c r="G17" s="407"/>
      <c r="H17" s="407"/>
      <c r="I17" s="407"/>
      <c r="J17" s="407"/>
      <c r="K17" s="144"/>
      <c r="L17" s="144"/>
      <c r="M17" s="144"/>
      <c r="N17" s="144"/>
      <c r="O17" s="144"/>
      <c r="P17" s="144"/>
      <c r="Q17" s="144"/>
      <c r="R17" s="144"/>
      <c r="S17" s="144"/>
    </row>
    <row r="18" spans="1:19" ht="79.5" customHeight="1" thickBot="1" x14ac:dyDescent="0.4">
      <c r="A18" s="53"/>
      <c r="B18" s="128"/>
      <c r="C18" s="407"/>
      <c r="D18" s="407"/>
      <c r="E18" s="407"/>
      <c r="F18" s="407"/>
      <c r="G18" s="407"/>
      <c r="H18" s="407"/>
      <c r="I18" s="407"/>
      <c r="J18" s="407"/>
      <c r="K18" s="144"/>
      <c r="L18" s="144"/>
      <c r="M18" s="144"/>
      <c r="N18" s="144"/>
      <c r="O18" s="144"/>
      <c r="P18" s="144"/>
      <c r="Q18" s="144"/>
      <c r="R18" s="144"/>
      <c r="S18" s="144"/>
    </row>
    <row r="19" spans="1:19" ht="27.75" thickTop="1" thickBot="1" x14ac:dyDescent="0.3">
      <c r="A19" s="406" t="s">
        <v>235</v>
      </c>
      <c r="B19" s="406"/>
      <c r="C19" s="406"/>
      <c r="D19" s="406"/>
      <c r="E19" s="406"/>
      <c r="F19" s="406"/>
      <c r="G19" s="406"/>
      <c r="H19" s="406"/>
      <c r="I19" s="406"/>
      <c r="J19" s="406"/>
      <c r="K19" t="s">
        <v>214</v>
      </c>
    </row>
    <row r="20" spans="1:19" ht="51.75" customHeight="1" thickTop="1" x14ac:dyDescent="0.25">
      <c r="A20" s="454" t="s">
        <v>266</v>
      </c>
      <c r="B20" s="454"/>
      <c r="C20" s="452" t="str">
        <f>IF($K$20&gt;20,"Dominio Sobresaliente",IF($K$20&gt;15,"Dominio Total",IF($K$20&gt;10,"Dominio Regular o en vía de desarrollo",IF($K$20&gt;5,"Dominio Parcial",IF($K$20&gt;0,"Dominio Débil","Este ítem se autocompleta al traspasar los datos a la planilla Excel")))))</f>
        <v>Dominio Sobresaliente</v>
      </c>
      <c r="D20" s="452"/>
      <c r="E20" s="452"/>
      <c r="F20" s="452"/>
      <c r="G20" s="452"/>
      <c r="H20" s="452"/>
      <c r="I20" s="452"/>
      <c r="J20" s="452"/>
      <c r="K20">
        <f>HLOOKUP($B$8,'2.-Desempeño Jurado'!$L$33:$O$39,6,0)</f>
        <v>25</v>
      </c>
    </row>
    <row r="21" spans="1:19" x14ac:dyDescent="0.25">
      <c r="A21" s="407" t="str">
        <f>IF($C$20=Clasificación!$B$5,Clasificación!$G$5,IF(Retroalimentación!$C$20=Clasificación!$B$6,Clasificación!$G$6,IF(Retroalimentación!$C$20=Clasificación!$B$7,Clasificación!$G$7,IF(Retroalimentación!$C$20=Clasificación!$B$8,Clasificación!$G$8,IF(Retroalimentación!$C$20=Clasificación!$B$9,Clasificación!$G$9,"Este ítem se autocompleta al traspasar los datos a la planilla Excel")))))</f>
        <v>Destaca por su buen desempeño, mostrando un comportamiento general de calidad, y que como organización esperamos sea permanente y equilibrado en cada Rodeo, pudiendo adaptarse correctamente a las características físicas del recinto deportivo y de la competencia en general, cualidad que es de gran ayuda a la hora de desarrollar una labor acorde a la circunstancias.
Felicidades y a continuar con aquel desempeño con el que queremos destacar.</v>
      </c>
      <c r="B21" s="407"/>
      <c r="C21" s="407"/>
      <c r="D21" s="407"/>
      <c r="E21" s="407"/>
      <c r="F21" s="407"/>
      <c r="G21" s="407"/>
      <c r="H21" s="407"/>
      <c r="I21" s="407"/>
      <c r="J21" s="407"/>
    </row>
    <row r="22" spans="1:19" ht="130.5" customHeight="1" x14ac:dyDescent="0.25">
      <c r="A22" s="407"/>
      <c r="B22" s="407"/>
      <c r="C22" s="407"/>
      <c r="D22" s="407"/>
      <c r="E22" s="407"/>
      <c r="F22" s="407"/>
      <c r="G22" s="407"/>
      <c r="H22" s="407"/>
      <c r="I22" s="407"/>
      <c r="J22" s="407"/>
    </row>
    <row r="23" spans="1:19" ht="57.75" customHeight="1" x14ac:dyDescent="0.25">
      <c r="A23" s="453" t="s">
        <v>267</v>
      </c>
      <c r="B23" s="453"/>
      <c r="C23" s="456" t="str">
        <f>IF($K$23&gt;20,"Dominio Sobresaliente",IF($K$20&gt;15,"Dominio Total",IF($K$23&gt;10,"Dominio Regular o en vía de desarrollo",IF($K$23&gt;5,"Dominio Parcial",IF($K$23&gt;0,"Dominio Débil","Este ítem se autocompleta al traspasar los datos a la planilla Excel")))))</f>
        <v>Dominio Sobresaliente</v>
      </c>
      <c r="D23" s="456"/>
      <c r="E23" s="456"/>
      <c r="F23" s="456"/>
      <c r="G23" s="456"/>
      <c r="H23" s="456"/>
      <c r="I23" s="456"/>
      <c r="J23" s="456"/>
      <c r="K23">
        <f>HLOOKUP($B$8,'2.-Desempeño Jurado'!$L$33:$O$39,7,0)</f>
        <v>25</v>
      </c>
    </row>
    <row r="24" spans="1:19" x14ac:dyDescent="0.25">
      <c r="A24" s="407" t="str">
        <f>IF($C$23=Clasificación!$B$5,Clasificación!$G$5,IF(Retroalimentación!$C$23=Clasificación!$B$6,Clasificación!$G$6,IF(Retroalimentación!$C$23=Clasificación!$B$7,Clasificación!$G$7,IF(Retroalimentación!$C$23=Clasificación!$B$8,Clasificación!$G$8,IF(Retroalimentación!$C$23=Clasificación!$B$9,Clasificación!$G$9,"Este ítem se autocompleta al traspasar los datos a la planilla Excel")))))</f>
        <v>Destaca por su buen desempeño, mostrando un comportamiento general de calidad, y que como organización esperamos sea permanente y equilibrado en cada Rodeo, pudiendo adaptarse correctamente a las características físicas del recinto deportivo y de la competencia en general, cualidad que es de gran ayuda a la hora de desarrollar una labor acorde a la circunstancias.
Felicidades y a continuar con aquel desempeño con el que queremos destacar.</v>
      </c>
      <c r="B24" s="407"/>
      <c r="C24" s="407"/>
      <c r="D24" s="407"/>
      <c r="E24" s="407"/>
      <c r="F24" s="407"/>
      <c r="G24" s="407"/>
      <c r="H24" s="407"/>
      <c r="I24" s="407"/>
      <c r="J24" s="407"/>
    </row>
    <row r="25" spans="1:19" x14ac:dyDescent="0.25">
      <c r="A25" s="407"/>
      <c r="B25" s="407"/>
      <c r="C25" s="407"/>
      <c r="D25" s="407"/>
      <c r="E25" s="407"/>
      <c r="F25" s="407"/>
      <c r="G25" s="407"/>
      <c r="H25" s="407"/>
      <c r="I25" s="407"/>
      <c r="J25" s="407"/>
    </row>
    <row r="26" spans="1:19" x14ac:dyDescent="0.25">
      <c r="A26" s="407"/>
      <c r="B26" s="407"/>
      <c r="C26" s="407"/>
      <c r="D26" s="407"/>
      <c r="E26" s="407"/>
      <c r="F26" s="407"/>
      <c r="G26" s="407"/>
      <c r="H26" s="407"/>
      <c r="I26" s="407"/>
      <c r="J26" s="407"/>
    </row>
    <row r="27" spans="1:19" x14ac:dyDescent="0.25">
      <c r="A27" s="407"/>
      <c r="B27" s="407"/>
      <c r="C27" s="407"/>
      <c r="D27" s="407"/>
      <c r="E27" s="407"/>
      <c r="F27" s="407"/>
      <c r="G27" s="407"/>
      <c r="H27" s="407"/>
      <c r="I27" s="407"/>
      <c r="J27" s="407"/>
    </row>
    <row r="28" spans="1:19" x14ac:dyDescent="0.25">
      <c r="A28" s="407"/>
      <c r="B28" s="407"/>
      <c r="C28" s="407"/>
      <c r="D28" s="407"/>
      <c r="E28" s="407"/>
      <c r="F28" s="407"/>
      <c r="G28" s="407"/>
      <c r="H28" s="407"/>
      <c r="I28" s="407"/>
      <c r="J28" s="407"/>
    </row>
    <row r="29" spans="1:19" ht="93" customHeight="1" x14ac:dyDescent="0.25">
      <c r="A29" s="407"/>
      <c r="B29" s="407"/>
      <c r="C29" s="407"/>
      <c r="D29" s="407"/>
      <c r="E29" s="407"/>
      <c r="F29" s="407"/>
      <c r="G29" s="407"/>
      <c r="H29" s="407"/>
      <c r="I29" s="407"/>
      <c r="J29" s="407"/>
    </row>
    <row r="30" spans="1:19" ht="15.75" thickBot="1" x14ac:dyDescent="0.3">
      <c r="A30" s="53"/>
      <c r="B30" s="53"/>
      <c r="C30" s="53"/>
      <c r="D30" s="53"/>
      <c r="E30" s="53"/>
      <c r="F30" s="53"/>
      <c r="G30" s="53"/>
      <c r="H30" s="53"/>
      <c r="I30" s="53"/>
      <c r="J30" s="53"/>
    </row>
    <row r="31" spans="1:19" ht="42" customHeight="1" thickTop="1" x14ac:dyDescent="0.25">
      <c r="A31" s="404" t="s">
        <v>180</v>
      </c>
      <c r="B31" s="404"/>
      <c r="C31" s="404"/>
      <c r="D31" s="404"/>
      <c r="E31" s="404"/>
      <c r="F31" s="404"/>
      <c r="G31" s="404"/>
      <c r="H31" s="404"/>
      <c r="I31" s="404"/>
      <c r="J31" s="404"/>
    </row>
    <row r="32" spans="1:19" ht="25.5" customHeight="1" x14ac:dyDescent="0.25">
      <c r="A32" s="405"/>
      <c r="B32" s="405"/>
      <c r="C32" s="405"/>
      <c r="D32" s="405"/>
      <c r="E32" s="405"/>
      <c r="F32" s="405"/>
      <c r="G32" s="405"/>
      <c r="H32" s="405"/>
      <c r="I32" s="405"/>
      <c r="J32" s="405"/>
    </row>
    <row r="33" spans="1:10" x14ac:dyDescent="0.25">
      <c r="A33" s="79"/>
      <c r="B33" s="53"/>
      <c r="C33" s="53"/>
      <c r="D33" s="53"/>
      <c r="E33" s="53"/>
      <c r="F33" s="53"/>
      <c r="G33" s="53"/>
      <c r="H33" s="53"/>
      <c r="I33" s="53"/>
      <c r="J33" s="53"/>
    </row>
    <row r="34" spans="1:10" ht="24" customHeight="1" x14ac:dyDescent="0.25">
      <c r="A34" s="79"/>
      <c r="B34" s="115" t="s">
        <v>179</v>
      </c>
      <c r="C34" s="53"/>
      <c r="D34" s="53"/>
      <c r="E34" s="53"/>
      <c r="F34" s="53"/>
      <c r="G34" s="53"/>
      <c r="H34" s="53"/>
      <c r="I34" s="53"/>
      <c r="J34" s="53"/>
    </row>
    <row r="35" spans="1:10" ht="15.75" x14ac:dyDescent="0.25">
      <c r="A35" s="79"/>
      <c r="B35" s="116" t="s">
        <v>163</v>
      </c>
      <c r="C35" s="156" t="s">
        <v>20</v>
      </c>
      <c r="D35" s="397" t="s">
        <v>173</v>
      </c>
      <c r="E35" s="397"/>
      <c r="F35" s="397"/>
      <c r="G35" s="397"/>
      <c r="H35" s="397"/>
      <c r="I35" s="53"/>
      <c r="J35" s="53"/>
    </row>
    <row r="36" spans="1:10" ht="73.5" customHeight="1" x14ac:dyDescent="0.25">
      <c r="A36" s="79"/>
      <c r="B36" s="273" t="s">
        <v>162</v>
      </c>
      <c r="C36" s="258" t="s">
        <v>167</v>
      </c>
      <c r="D36" s="408" t="s">
        <v>225</v>
      </c>
      <c r="E36" s="408"/>
      <c r="F36" s="408"/>
      <c r="G36" s="408"/>
      <c r="H36" s="408"/>
      <c r="I36" s="53"/>
      <c r="J36" s="53"/>
    </row>
    <row r="37" spans="1:10" ht="78.75" customHeight="1" x14ac:dyDescent="0.25">
      <c r="A37" s="79"/>
      <c r="B37" s="274" t="s">
        <v>165</v>
      </c>
      <c r="C37" s="259" t="s">
        <v>24</v>
      </c>
      <c r="D37" s="395" t="s">
        <v>220</v>
      </c>
      <c r="E37" s="395"/>
      <c r="F37" s="395"/>
      <c r="G37" s="395"/>
      <c r="H37" s="395"/>
      <c r="I37" s="53"/>
      <c r="J37" s="53"/>
    </row>
    <row r="38" spans="1:10" ht="82.5" customHeight="1" x14ac:dyDescent="0.25">
      <c r="A38" s="53"/>
      <c r="B38" s="274" t="s">
        <v>164</v>
      </c>
      <c r="C38" s="260" t="s">
        <v>28</v>
      </c>
      <c r="D38" s="395" t="s">
        <v>226</v>
      </c>
      <c r="E38" s="395"/>
      <c r="F38" s="395"/>
      <c r="G38" s="395"/>
      <c r="H38" s="395"/>
      <c r="I38" s="53"/>
      <c r="J38" s="53"/>
    </row>
    <row r="39" spans="1:10" ht="96" customHeight="1" x14ac:dyDescent="0.25">
      <c r="A39" s="53"/>
      <c r="B39" s="275" t="s">
        <v>166</v>
      </c>
      <c r="C39" s="261" t="s">
        <v>29</v>
      </c>
      <c r="D39" s="396" t="s">
        <v>227</v>
      </c>
      <c r="E39" s="396"/>
      <c r="F39" s="396"/>
      <c r="G39" s="396"/>
      <c r="H39" s="396"/>
      <c r="I39" s="53"/>
      <c r="J39" s="53"/>
    </row>
    <row r="40" spans="1:10" ht="16.5" x14ac:dyDescent="0.25">
      <c r="A40" s="53"/>
      <c r="B40" s="173"/>
      <c r="C40" s="174"/>
      <c r="D40" s="175"/>
      <c r="E40" s="175"/>
      <c r="F40" s="175"/>
      <c r="G40" s="175"/>
      <c r="H40" s="175"/>
      <c r="I40" s="53"/>
      <c r="J40" s="53"/>
    </row>
    <row r="41" spans="1:10" ht="16.5" x14ac:dyDescent="0.25">
      <c r="A41" s="53"/>
      <c r="B41" s="173"/>
      <c r="C41" s="174"/>
      <c r="D41" s="175"/>
      <c r="E41" s="175"/>
      <c r="F41" s="175"/>
      <c r="G41" s="175"/>
      <c r="H41" s="175"/>
      <c r="I41" s="53"/>
      <c r="J41" s="53"/>
    </row>
    <row r="42" spans="1:10" ht="16.5" x14ac:dyDescent="0.25">
      <c r="A42" s="53"/>
      <c r="B42" s="173"/>
      <c r="C42" s="174"/>
      <c r="D42" s="175"/>
      <c r="E42" s="175"/>
      <c r="F42" s="175"/>
      <c r="G42" s="175"/>
      <c r="H42" s="175"/>
      <c r="I42" s="53"/>
      <c r="J42" s="53"/>
    </row>
    <row r="43" spans="1:10" ht="16.5" x14ac:dyDescent="0.25">
      <c r="A43" s="53"/>
      <c r="B43" s="173"/>
      <c r="C43" s="174"/>
      <c r="D43" s="175"/>
      <c r="E43" s="175"/>
      <c r="F43" s="175"/>
      <c r="G43" s="175"/>
      <c r="H43" s="175"/>
      <c r="I43" s="53"/>
      <c r="J43" s="53"/>
    </row>
    <row r="44" spans="1:10" ht="16.5" x14ac:dyDescent="0.25">
      <c r="A44" s="53"/>
      <c r="B44" s="173"/>
      <c r="C44" s="174"/>
      <c r="D44" s="175"/>
      <c r="E44" s="175"/>
      <c r="G44" s="175"/>
      <c r="H44" s="175"/>
      <c r="I44" s="53"/>
      <c r="J44" s="53"/>
    </row>
    <row r="45" spans="1:10" ht="16.5" x14ac:dyDescent="0.25">
      <c r="A45" s="53"/>
      <c r="B45" s="173"/>
      <c r="C45" s="174"/>
      <c r="D45" s="175"/>
      <c r="E45" s="175"/>
      <c r="H45" s="175"/>
      <c r="I45" s="53"/>
      <c r="J45" s="53"/>
    </row>
    <row r="46" spans="1:10" ht="16.5" x14ac:dyDescent="0.25">
      <c r="A46" s="53"/>
      <c r="B46" s="173"/>
      <c r="C46" s="174"/>
      <c r="D46" s="175"/>
      <c r="E46" s="175"/>
      <c r="F46" s="175"/>
      <c r="H46" s="175"/>
      <c r="I46" s="53"/>
      <c r="J46" s="53"/>
    </row>
    <row r="47" spans="1:10" ht="16.5" x14ac:dyDescent="0.25">
      <c r="A47" s="53"/>
      <c r="B47" s="173"/>
      <c r="C47" s="174"/>
      <c r="D47" s="175"/>
      <c r="E47" s="175"/>
      <c r="F47" s="175"/>
      <c r="G47" s="175"/>
      <c r="H47" s="175"/>
      <c r="I47" s="53"/>
      <c r="J47" s="53"/>
    </row>
    <row r="48" spans="1:10" ht="18.75" x14ac:dyDescent="0.3">
      <c r="A48" s="53"/>
      <c r="B48" s="173"/>
      <c r="C48" s="174"/>
      <c r="D48" s="175"/>
      <c r="E48" s="175"/>
      <c r="F48" s="417" t="s">
        <v>219</v>
      </c>
      <c r="G48" s="417"/>
      <c r="H48" s="417"/>
      <c r="I48" s="417"/>
      <c r="J48" s="417"/>
    </row>
    <row r="49" spans="1:10" ht="18.75" x14ac:dyDescent="0.3">
      <c r="A49" s="53"/>
      <c r="B49" s="173"/>
      <c r="C49" s="174"/>
      <c r="D49" s="175"/>
      <c r="E49" s="175"/>
      <c r="F49" s="416" t="s">
        <v>202</v>
      </c>
      <c r="G49" s="416"/>
      <c r="H49" s="416"/>
      <c r="I49" s="416"/>
      <c r="J49" s="416"/>
    </row>
    <row r="50" spans="1:10" ht="18.75" x14ac:dyDescent="0.3">
      <c r="A50" s="53"/>
      <c r="B50" s="173"/>
      <c r="C50" s="174"/>
      <c r="D50" s="175"/>
      <c r="E50" s="175"/>
      <c r="F50" s="402" t="s">
        <v>313</v>
      </c>
      <c r="G50" s="402"/>
      <c r="H50" s="402"/>
      <c r="I50" s="402"/>
      <c r="J50" s="402"/>
    </row>
    <row r="51" spans="1:10" ht="16.5" x14ac:dyDescent="0.25">
      <c r="A51" s="53"/>
      <c r="B51" s="173"/>
      <c r="C51" s="174"/>
      <c r="D51" s="175"/>
      <c r="E51" s="175"/>
    </row>
    <row r="52" spans="1:10" ht="16.5" x14ac:dyDescent="0.25">
      <c r="A52" s="53"/>
      <c r="B52" s="173"/>
      <c r="C52" s="174"/>
      <c r="D52" s="175"/>
      <c r="E52" s="175"/>
      <c r="F52" s="175"/>
      <c r="H52" s="175"/>
      <c r="I52" s="53"/>
      <c r="J52" s="53"/>
    </row>
    <row r="53" spans="1:10" ht="16.5" x14ac:dyDescent="0.25">
      <c r="A53" s="53"/>
      <c r="B53" s="173"/>
      <c r="C53" s="174"/>
      <c r="D53" s="175"/>
      <c r="E53" s="175"/>
      <c r="F53" s="175"/>
      <c r="G53" s="175"/>
      <c r="H53" s="175"/>
      <c r="I53" s="53"/>
      <c r="J53" s="53"/>
    </row>
    <row r="54" spans="1:10" ht="17.25" thickBot="1" x14ac:dyDescent="0.3">
      <c r="A54" s="53"/>
      <c r="B54" s="173"/>
      <c r="C54" s="174"/>
      <c r="D54" s="175"/>
      <c r="E54" s="175"/>
      <c r="F54" s="175"/>
      <c r="G54" s="175"/>
      <c r="H54" s="175"/>
      <c r="I54" s="53"/>
      <c r="J54" s="53"/>
    </row>
    <row r="55" spans="1:10" ht="27.75" thickTop="1" thickBot="1" x14ac:dyDescent="0.3">
      <c r="A55" s="406" t="s">
        <v>236</v>
      </c>
      <c r="B55" s="406"/>
      <c r="C55" s="406"/>
      <c r="D55" s="406"/>
      <c r="E55" s="406"/>
      <c r="F55" s="406"/>
      <c r="G55" s="406"/>
      <c r="H55" s="406"/>
      <c r="I55" s="406"/>
      <c r="J55" s="406"/>
    </row>
    <row r="56" spans="1:10" ht="15.75" thickTop="1" x14ac:dyDescent="0.25"/>
    <row r="60" spans="1:10" ht="20.25" x14ac:dyDescent="0.3">
      <c r="B60" s="257" t="s">
        <v>272</v>
      </c>
    </row>
    <row r="61" spans="1:10" ht="9.75" customHeight="1" x14ac:dyDescent="0.25">
      <c r="B61" s="32"/>
    </row>
    <row r="63" spans="1:10" ht="21" customHeight="1" x14ac:dyDescent="0.25">
      <c r="A63" t="s">
        <v>269</v>
      </c>
      <c r="G63" s="403" t="s">
        <v>322</v>
      </c>
      <c r="H63" s="403"/>
      <c r="I63" s="403"/>
      <c r="J63" s="403"/>
    </row>
    <row r="64" spans="1:10" x14ac:dyDescent="0.25">
      <c r="A64" s="168" t="s">
        <v>230</v>
      </c>
      <c r="B64" s="168" t="s">
        <v>265</v>
      </c>
      <c r="C64" s="169" t="s">
        <v>231</v>
      </c>
      <c r="G64" s="403"/>
      <c r="H64" s="403"/>
      <c r="I64" s="403"/>
      <c r="J64" s="403"/>
    </row>
    <row r="65" spans="1:10" x14ac:dyDescent="0.25">
      <c r="A65" s="172">
        <f>$C$13</f>
        <v>1</v>
      </c>
      <c r="B65" s="172">
        <f>IF($A$65&gt;=81%,0%,($C$65-$A$65))</f>
        <v>0</v>
      </c>
      <c r="C65" s="170">
        <v>0.8</v>
      </c>
      <c r="G65" s="403"/>
      <c r="H65" s="403"/>
      <c r="I65" s="403"/>
      <c r="J65" s="403"/>
    </row>
    <row r="66" spans="1:10" x14ac:dyDescent="0.25">
      <c r="G66" s="403"/>
      <c r="H66" s="403"/>
      <c r="I66" s="403"/>
      <c r="J66" s="403"/>
    </row>
    <row r="67" spans="1:10" x14ac:dyDescent="0.25">
      <c r="G67" s="403"/>
      <c r="H67" s="403"/>
      <c r="I67" s="403"/>
      <c r="J67" s="403"/>
    </row>
    <row r="68" spans="1:10" x14ac:dyDescent="0.25">
      <c r="A68" t="str">
        <f>IF($A$65&gt;=80%,C36,IF($A$65&gt;=50%,C37,IF($A$65&gt;=30%,C38,C39)))</f>
        <v>ÓPTIMO</v>
      </c>
      <c r="B68" s="253"/>
      <c r="C68" s="170"/>
      <c r="G68" s="403"/>
      <c r="H68" s="403"/>
      <c r="I68" s="403"/>
      <c r="J68" s="403"/>
    </row>
    <row r="69" spans="1:10" x14ac:dyDescent="0.25">
      <c r="G69" s="403"/>
      <c r="H69" s="403"/>
      <c r="I69" s="403"/>
      <c r="J69" s="403"/>
    </row>
    <row r="70" spans="1:10" x14ac:dyDescent="0.25">
      <c r="A70" t="s">
        <v>268</v>
      </c>
      <c r="G70" s="403"/>
      <c r="H70" s="403"/>
      <c r="I70" s="403"/>
      <c r="J70" s="403"/>
    </row>
    <row r="71" spans="1:10" x14ac:dyDescent="0.25">
      <c r="A71" s="168" t="s">
        <v>230</v>
      </c>
      <c r="B71" s="168" t="s">
        <v>275</v>
      </c>
      <c r="C71" s="169" t="s">
        <v>270</v>
      </c>
      <c r="G71" s="403"/>
      <c r="H71" s="403"/>
      <c r="I71" s="403"/>
      <c r="J71" s="403"/>
    </row>
    <row r="72" spans="1:10" x14ac:dyDescent="0.25">
      <c r="A72" s="172">
        <f>$C$13</f>
        <v>1</v>
      </c>
      <c r="B72" s="172">
        <f>($C$72-$A$72)</f>
        <v>0</v>
      </c>
      <c r="C72" s="170">
        <v>1</v>
      </c>
      <c r="G72" s="403"/>
      <c r="H72" s="403"/>
      <c r="I72" s="403"/>
      <c r="J72" s="403"/>
    </row>
    <row r="96" spans="2:2" ht="20.25" x14ac:dyDescent="0.3">
      <c r="B96" s="257" t="s">
        <v>271</v>
      </c>
    </row>
    <row r="97" spans="1:8" ht="18" x14ac:dyDescent="0.25">
      <c r="B97" s="32"/>
    </row>
    <row r="98" spans="1:8" ht="41.25" customHeight="1" x14ac:dyDescent="0.25">
      <c r="C98" s="1"/>
      <c r="D98" s="401" t="s">
        <v>257</v>
      </c>
      <c r="E98" s="401"/>
      <c r="F98" s="401"/>
      <c r="G98" s="401"/>
    </row>
    <row r="99" spans="1:8" ht="51" customHeight="1" thickBot="1" x14ac:dyDescent="0.3">
      <c r="A99" s="1"/>
      <c r="B99" s="238" t="s">
        <v>255</v>
      </c>
      <c r="C99" s="238" t="s">
        <v>228</v>
      </c>
      <c r="D99" s="244" t="s">
        <v>254</v>
      </c>
      <c r="E99" s="245" t="s">
        <v>253</v>
      </c>
      <c r="F99" s="262" t="s">
        <v>256</v>
      </c>
      <c r="G99" s="246" t="s">
        <v>258</v>
      </c>
    </row>
    <row r="100" spans="1:8" ht="21.75" thickTop="1" x14ac:dyDescent="0.35">
      <c r="B100" s="420" t="s">
        <v>242</v>
      </c>
      <c r="C100" s="239" t="s">
        <v>7</v>
      </c>
      <c r="D100" s="179">
        <f>HLOOKUP($B$8,'2.-Desempeño Jurado'!$L$18:$O$30,2,0)</f>
        <v>5</v>
      </c>
      <c r="E100" s="399">
        <f>HLOOKUP($B$8,'2.-Desempeño Jurado'!$L$33:$O$39,6,0)</f>
        <v>25</v>
      </c>
      <c r="F100" s="422">
        <v>0.2</v>
      </c>
      <c r="G100" s="426">
        <f>HLOOKUP($B$8,'2.-Desempeño Jurado'!$L$33:$O$39,2,0)</f>
        <v>5</v>
      </c>
    </row>
    <row r="101" spans="1:8" ht="21" x14ac:dyDescent="0.35">
      <c r="A101" s="1"/>
      <c r="B101" s="421"/>
      <c r="C101" s="240" t="s">
        <v>8</v>
      </c>
      <c r="D101" s="178">
        <f>HLOOKUP($B$8,'2.-Desempeño Jurado'!$L$18:$O$30,3,0)</f>
        <v>5</v>
      </c>
      <c r="E101" s="399">
        <f>HLOOKUP($B$8,'2.-Desempeño Jurado'!$L$18:$O$30,2,0)</f>
        <v>5</v>
      </c>
      <c r="F101" s="423"/>
      <c r="G101" s="426">
        <f>HLOOKUP($B$8,'2.-Desempeño Jurado'!$L$18:$O$30,2,0)</f>
        <v>5</v>
      </c>
    </row>
    <row r="102" spans="1:8" ht="21" x14ac:dyDescent="0.35">
      <c r="A102" s="1"/>
      <c r="B102" s="421"/>
      <c r="C102" s="241" t="s">
        <v>9</v>
      </c>
      <c r="D102" s="178">
        <f>HLOOKUP($B$8,'2.-Desempeño Jurado'!$L$18:$O$30,4,0)</f>
        <v>5</v>
      </c>
      <c r="E102" s="399">
        <f>HLOOKUP($B$8,'2.-Desempeño Jurado'!$L$18:$O$30,2,0)</f>
        <v>5</v>
      </c>
      <c r="F102" s="423"/>
      <c r="G102" s="426">
        <f>HLOOKUP($B$8,'2.-Desempeño Jurado'!$L$18:$O$30,2,0)</f>
        <v>5</v>
      </c>
    </row>
    <row r="103" spans="1:8" ht="21" x14ac:dyDescent="0.35">
      <c r="A103" s="1"/>
      <c r="B103" s="421"/>
      <c r="C103" s="241" t="s">
        <v>10</v>
      </c>
      <c r="D103" s="178">
        <f>HLOOKUP($B$8,'2.-Desempeño Jurado'!$L$18:$O$30,5,0)</f>
        <v>5</v>
      </c>
      <c r="E103" s="399">
        <f>HLOOKUP($B$8,'2.-Desempeño Jurado'!$L$18:$O$30,2,0)</f>
        <v>5</v>
      </c>
      <c r="F103" s="423"/>
      <c r="G103" s="426">
        <f>HLOOKUP($B$8,'2.-Desempeño Jurado'!$L$18:$O$30,2,0)</f>
        <v>5</v>
      </c>
    </row>
    <row r="104" spans="1:8" ht="21" x14ac:dyDescent="0.35">
      <c r="A104" s="1"/>
      <c r="B104" s="421"/>
      <c r="C104" s="242" t="s">
        <v>17</v>
      </c>
      <c r="D104" s="181">
        <f>HLOOKUP($B$8,'2.-Desempeño Jurado'!$L$18:$O$30,6,0)</f>
        <v>5</v>
      </c>
      <c r="E104" s="400">
        <f>HLOOKUP($B$8,'2.-Desempeño Jurado'!$L$18:$O$30,2,0)</f>
        <v>5</v>
      </c>
      <c r="F104" s="424"/>
      <c r="G104" s="427">
        <f>HLOOKUP($B$8,'2.-Desempeño Jurado'!$L$18:$O$30,2,0)</f>
        <v>5</v>
      </c>
    </row>
    <row r="105" spans="1:8" ht="21" x14ac:dyDescent="0.35">
      <c r="A105" s="1"/>
      <c r="B105" s="421" t="s">
        <v>241</v>
      </c>
      <c r="C105" s="243" t="s">
        <v>12</v>
      </c>
      <c r="D105" s="180">
        <f>HLOOKUP($B$8,'2.-Desempeño Jurado'!$L$18:$O$30,9,0)</f>
        <v>5</v>
      </c>
      <c r="E105" s="398">
        <f>HLOOKUP($B$8,'2.-Desempeño Jurado'!$L$33:$O$39,7,0)</f>
        <v>25</v>
      </c>
      <c r="F105" s="425">
        <v>0.8</v>
      </c>
      <c r="G105" s="428">
        <f>HLOOKUP($B$8,'2.-Desempeño Jurado'!$L$33:$O$39,3,0)</f>
        <v>20</v>
      </c>
    </row>
    <row r="106" spans="1:8" ht="21" x14ac:dyDescent="0.35">
      <c r="A106" s="1"/>
      <c r="B106" s="421"/>
      <c r="C106" s="241" t="s">
        <v>177</v>
      </c>
      <c r="D106" s="178">
        <f>HLOOKUP($B$8,'2.-Desempeño Jurado'!$L$18:$O$30,10,0)</f>
        <v>5</v>
      </c>
      <c r="E106" s="399">
        <f>HLOOKUP($B$8,'2.-Desempeño Jurado'!$L$18:$O$30,2,0)</f>
        <v>5</v>
      </c>
      <c r="F106" s="423"/>
      <c r="G106" s="426">
        <f>HLOOKUP($B$8,'2.-Desempeño Jurado'!$L$18:$O$30,2,0)</f>
        <v>5</v>
      </c>
      <c r="H106" s="1"/>
    </row>
    <row r="107" spans="1:8" ht="21" x14ac:dyDescent="0.35">
      <c r="A107" s="1"/>
      <c r="B107" s="421"/>
      <c r="C107" s="241" t="s">
        <v>181</v>
      </c>
      <c r="D107" s="178">
        <f>HLOOKUP($B$8,'2.-Desempeño Jurado'!$L$18:$O$30,11,0)</f>
        <v>5</v>
      </c>
      <c r="E107" s="399">
        <f>HLOOKUP($B$8,'2.-Desempeño Jurado'!$L$18:$O$30,2,0)</f>
        <v>5</v>
      </c>
      <c r="F107" s="423"/>
      <c r="G107" s="426">
        <f>HLOOKUP($B$8,'2.-Desempeño Jurado'!$L$18:$O$30,2,0)</f>
        <v>5</v>
      </c>
    </row>
    <row r="108" spans="1:8" ht="21" x14ac:dyDescent="0.35">
      <c r="A108" s="1"/>
      <c r="B108" s="421"/>
      <c r="C108" s="241" t="s">
        <v>15</v>
      </c>
      <c r="D108" s="178">
        <f>HLOOKUP($B$8,'2.-Desempeño Jurado'!$L$18:$O$30,12,0)</f>
        <v>5</v>
      </c>
      <c r="E108" s="399">
        <f>HLOOKUP($B$8,'2.-Desempeño Jurado'!$L$18:$O$30,2,0)</f>
        <v>5</v>
      </c>
      <c r="F108" s="423"/>
      <c r="G108" s="426">
        <f>HLOOKUP($B$8,'2.-Desempeño Jurado'!$L$18:$O$30,2,0)</f>
        <v>5</v>
      </c>
    </row>
    <row r="109" spans="1:8" ht="21" x14ac:dyDescent="0.35">
      <c r="A109" s="1"/>
      <c r="B109" s="421"/>
      <c r="C109" s="242" t="s">
        <v>16</v>
      </c>
      <c r="D109" s="181">
        <f>HLOOKUP($B$8,'2.-Desempeño Jurado'!$L$18:$O$30,13,0)</f>
        <v>5</v>
      </c>
      <c r="E109" s="400">
        <f>HLOOKUP($B$8,'2.-Desempeño Jurado'!$L$18:$O$30,2,0)</f>
        <v>5</v>
      </c>
      <c r="F109" s="424"/>
      <c r="G109" s="427">
        <f>HLOOKUP($B$8,'2.-Desempeño Jurado'!$L$18:$O$30,2,0)</f>
        <v>5</v>
      </c>
    </row>
    <row r="112" spans="1:8" ht="20.25" customHeight="1" x14ac:dyDescent="0.25">
      <c r="D112" s="418" t="s">
        <v>259</v>
      </c>
      <c r="E112" s="418"/>
      <c r="F112" s="419"/>
      <c r="G112" s="266">
        <f>$G$100+$G$105</f>
        <v>25</v>
      </c>
    </row>
    <row r="118" spans="1:9" ht="23.25" customHeight="1" x14ac:dyDescent="0.35">
      <c r="A118" s="342" t="s">
        <v>323</v>
      </c>
    </row>
    <row r="119" spans="1:9" ht="23.25" customHeight="1" x14ac:dyDescent="0.25">
      <c r="A119" s="429" t="s">
        <v>324</v>
      </c>
      <c r="B119" s="429"/>
      <c r="C119" s="429"/>
      <c r="D119" s="429"/>
      <c r="E119" s="429"/>
      <c r="F119" s="429"/>
      <c r="G119" s="429"/>
      <c r="H119" s="429"/>
      <c r="I119" s="429"/>
    </row>
    <row r="120" spans="1:9" x14ac:dyDescent="0.25">
      <c r="A120" s="429"/>
      <c r="B120" s="429"/>
      <c r="C120" s="429"/>
      <c r="D120" s="429"/>
      <c r="E120" s="429"/>
      <c r="F120" s="429"/>
      <c r="G120" s="429"/>
      <c r="H120" s="429"/>
      <c r="I120" s="429"/>
    </row>
    <row r="121" spans="1:9" x14ac:dyDescent="0.25">
      <c r="A121" s="429"/>
      <c r="B121" s="429"/>
      <c r="C121" s="429"/>
      <c r="D121" s="429"/>
      <c r="E121" s="429"/>
      <c r="F121" s="429"/>
      <c r="G121" s="429"/>
      <c r="H121" s="429"/>
      <c r="I121" s="429"/>
    </row>
    <row r="122" spans="1:9" x14ac:dyDescent="0.25">
      <c r="A122" s="429"/>
      <c r="B122" s="429"/>
      <c r="C122" s="429"/>
      <c r="D122" s="429"/>
      <c r="E122" s="429"/>
      <c r="F122" s="429"/>
      <c r="G122" s="429"/>
      <c r="H122" s="429"/>
      <c r="I122" s="429"/>
    </row>
    <row r="123" spans="1:9" x14ac:dyDescent="0.25">
      <c r="A123" s="429"/>
      <c r="B123" s="429"/>
      <c r="C123" s="429"/>
      <c r="D123" s="429"/>
      <c r="E123" s="429"/>
      <c r="F123" s="429"/>
      <c r="G123" s="429"/>
      <c r="H123" s="429"/>
      <c r="I123" s="429"/>
    </row>
    <row r="124" spans="1:9" x14ac:dyDescent="0.25">
      <c r="A124" s="429"/>
      <c r="B124" s="429"/>
      <c r="C124" s="429"/>
      <c r="D124" s="429"/>
      <c r="E124" s="429"/>
      <c r="F124" s="429"/>
      <c r="G124" s="429"/>
      <c r="H124" s="429"/>
      <c r="I124" s="429"/>
    </row>
    <row r="125" spans="1:9" x14ac:dyDescent="0.25">
      <c r="A125" s="429"/>
      <c r="B125" s="429"/>
      <c r="C125" s="429"/>
      <c r="D125" s="429"/>
      <c r="E125" s="429"/>
      <c r="F125" s="429"/>
      <c r="G125" s="429"/>
      <c r="H125" s="429"/>
      <c r="I125" s="429"/>
    </row>
    <row r="126" spans="1:9" x14ac:dyDescent="0.25">
      <c r="A126" s="429"/>
      <c r="B126" s="429"/>
      <c r="C126" s="429"/>
      <c r="D126" s="429"/>
      <c r="E126" s="429"/>
      <c r="F126" s="429"/>
      <c r="G126" s="429"/>
      <c r="H126" s="429"/>
      <c r="I126" s="429"/>
    </row>
    <row r="127" spans="1:9" x14ac:dyDescent="0.25">
      <c r="A127" s="429"/>
      <c r="B127" s="429"/>
      <c r="C127" s="429"/>
      <c r="D127" s="429"/>
      <c r="E127" s="429"/>
      <c r="F127" s="429"/>
      <c r="G127" s="429"/>
      <c r="H127" s="429"/>
      <c r="I127" s="429"/>
    </row>
    <row r="128" spans="1:9" x14ac:dyDescent="0.25">
      <c r="A128" s="429"/>
      <c r="B128" s="429"/>
      <c r="C128" s="429"/>
      <c r="D128" s="429"/>
      <c r="E128" s="429"/>
      <c r="F128" s="429"/>
      <c r="G128" s="429"/>
      <c r="H128" s="429"/>
      <c r="I128" s="429"/>
    </row>
    <row r="129" spans="1:10" x14ac:dyDescent="0.25">
      <c r="A129" s="429"/>
      <c r="B129" s="429"/>
      <c r="C129" s="429"/>
      <c r="D129" s="429"/>
      <c r="E129" s="429"/>
      <c r="F129" s="429"/>
      <c r="G129" s="429"/>
      <c r="H129" s="429"/>
      <c r="I129" s="429"/>
    </row>
    <row r="140" spans="1:10" ht="18.75" x14ac:dyDescent="0.3">
      <c r="F140" s="417" t="s">
        <v>219</v>
      </c>
      <c r="G140" s="417"/>
      <c r="H140" s="417"/>
      <c r="I140" s="417"/>
      <c r="J140" s="417"/>
    </row>
    <row r="141" spans="1:10" ht="18.75" x14ac:dyDescent="0.3">
      <c r="F141" s="416" t="s">
        <v>202</v>
      </c>
      <c r="G141" s="416"/>
      <c r="H141" s="416"/>
      <c r="I141" s="416"/>
      <c r="J141" s="416"/>
    </row>
    <row r="142" spans="1:10" ht="18.75" x14ac:dyDescent="0.3">
      <c r="F142" s="402" t="s">
        <v>313</v>
      </c>
      <c r="G142" s="402"/>
      <c r="H142" s="402"/>
      <c r="I142" s="402"/>
      <c r="J142" s="402"/>
    </row>
  </sheetData>
  <sheetProtection password="CA25" sheet="1" objects="1" scenarios="1"/>
  <mergeCells count="50">
    <mergeCell ref="F142:J142"/>
    <mergeCell ref="A1:B4"/>
    <mergeCell ref="H4:I4"/>
    <mergeCell ref="H1:I1"/>
    <mergeCell ref="H2:I2"/>
    <mergeCell ref="H3:I3"/>
    <mergeCell ref="C1:G4"/>
    <mergeCell ref="A6:J6"/>
    <mergeCell ref="C20:J20"/>
    <mergeCell ref="A23:B23"/>
    <mergeCell ref="A20:B20"/>
    <mergeCell ref="D13:E13"/>
    <mergeCell ref="A19:J19"/>
    <mergeCell ref="C23:J23"/>
    <mergeCell ref="C16:J18"/>
    <mergeCell ref="D14:E14"/>
    <mergeCell ref="F141:J141"/>
    <mergeCell ref="F48:J48"/>
    <mergeCell ref="F49:J49"/>
    <mergeCell ref="A55:J55"/>
    <mergeCell ref="D112:F112"/>
    <mergeCell ref="B100:B104"/>
    <mergeCell ref="B105:B109"/>
    <mergeCell ref="F100:F104"/>
    <mergeCell ref="F105:F109"/>
    <mergeCell ref="G100:G104"/>
    <mergeCell ref="G105:G109"/>
    <mergeCell ref="E100:E104"/>
    <mergeCell ref="F140:J140"/>
    <mergeCell ref="A119:I129"/>
    <mergeCell ref="D9:F9"/>
    <mergeCell ref="G9:J9"/>
    <mergeCell ref="A13:B14"/>
    <mergeCell ref="C13:C14"/>
    <mergeCell ref="A9:B9"/>
    <mergeCell ref="G10:J10"/>
    <mergeCell ref="A10:B10"/>
    <mergeCell ref="A31:J32"/>
    <mergeCell ref="A12:J12"/>
    <mergeCell ref="A21:J22"/>
    <mergeCell ref="A24:J29"/>
    <mergeCell ref="D36:H36"/>
    <mergeCell ref="D37:H37"/>
    <mergeCell ref="D38:H38"/>
    <mergeCell ref="D39:H39"/>
    <mergeCell ref="D35:H35"/>
    <mergeCell ref="E105:E109"/>
    <mergeCell ref="D98:G98"/>
    <mergeCell ref="F50:J50"/>
    <mergeCell ref="G63:J72"/>
  </mergeCells>
  <conditionalFormatting sqref="C10">
    <cfRule type="expression" dxfId="4" priority="7">
      <formula>$C10="Dato extraído de la portada"</formula>
    </cfRule>
    <cfRule type="expression" dxfId="3" priority="8">
      <formula>#REF!="dato extraído de la portada"</formula>
    </cfRule>
  </conditionalFormatting>
  <conditionalFormatting sqref="G9:G10">
    <cfRule type="expression" dxfId="2" priority="10">
      <formula>$G9="dato extraído de la portada"</formula>
    </cfRule>
  </conditionalFormatting>
  <dataValidations count="1">
    <dataValidation allowBlank="1" showInputMessage="1" showErrorMessage="1" prompt="Agregar Número del Jurado" sqref="B8" xr:uid="{00000000-0002-0000-0200-000000000000}"/>
  </dataValidations>
  <hyperlinks>
    <hyperlink ref="F141" r:id="rId1" xr:uid="{00000000-0004-0000-0200-000000000000}"/>
    <hyperlink ref="F49" r:id="rId2" xr:uid="{00000000-0004-0000-0200-000001000000}"/>
    <hyperlink ref="F50" r:id="rId3" xr:uid="{00000000-0004-0000-0200-000002000000}"/>
    <hyperlink ref="F142" r:id="rId4" xr:uid="{00000000-0004-0000-0200-000003000000}"/>
  </hyperlinks>
  <pageMargins left="0.3817090395480226" right="0.7" top="0.75" bottom="0.75" header="0.3" footer="0.3"/>
  <pageSetup scale="46" fitToHeight="0"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Q31"/>
  <sheetViews>
    <sheetView showGridLines="0" tabSelected="1" zoomScale="80" zoomScaleNormal="80" workbookViewId="0">
      <selection activeCell="G19" sqref="G19:I19"/>
    </sheetView>
  </sheetViews>
  <sheetFormatPr baseColWidth="10" defaultColWidth="0" defaultRowHeight="15" zeroHeight="1" x14ac:dyDescent="0.25"/>
  <cols>
    <col min="1" max="2" width="11.42578125" customWidth="1"/>
    <col min="3" max="3" width="8.85546875" customWidth="1"/>
    <col min="4" max="4" width="11.42578125" customWidth="1"/>
    <col min="5" max="5" width="5.140625" customWidth="1"/>
    <col min="6" max="6" width="2" customWidth="1"/>
    <col min="7" max="8" width="11.42578125" customWidth="1"/>
    <col min="9" max="9" width="12.7109375" customWidth="1"/>
    <col min="10" max="10" width="7" customWidth="1"/>
    <col min="11" max="11" width="11.42578125" customWidth="1"/>
    <col min="12" max="12" width="14" customWidth="1"/>
    <col min="13" max="13" width="14.42578125" customWidth="1"/>
    <col min="14" max="14" width="11.42578125" customWidth="1"/>
    <col min="15" max="17" width="0" hidden="1" customWidth="1"/>
    <col min="18" max="16384" width="11.42578125" hidden="1"/>
  </cols>
  <sheetData>
    <row r="1" spans="2:17" ht="15" customHeight="1" x14ac:dyDescent="0.5">
      <c r="B1" s="9"/>
      <c r="C1" s="9"/>
      <c r="E1" s="28"/>
      <c r="F1" s="28"/>
      <c r="G1" s="28"/>
      <c r="H1" s="28"/>
      <c r="I1" s="28"/>
      <c r="J1" s="28"/>
      <c r="K1" s="28"/>
      <c r="L1" s="28"/>
      <c r="M1" s="28"/>
      <c r="N1" s="1"/>
      <c r="O1" s="23"/>
      <c r="P1" s="23"/>
      <c r="Q1" s="23"/>
    </row>
    <row r="2" spans="2:17" ht="15" customHeight="1" x14ac:dyDescent="0.5">
      <c r="B2" s="467" t="s">
        <v>133</v>
      </c>
      <c r="C2" s="467"/>
      <c r="D2" s="467"/>
      <c r="E2" s="467"/>
      <c r="F2" s="467"/>
      <c r="G2" s="467"/>
      <c r="H2" s="467"/>
      <c r="I2" s="467"/>
      <c r="J2" s="467"/>
      <c r="K2" s="467"/>
      <c r="L2" s="467"/>
      <c r="M2" s="467"/>
      <c r="N2" s="1"/>
      <c r="O2" s="23"/>
      <c r="P2" s="23"/>
      <c r="Q2" s="23"/>
    </row>
    <row r="3" spans="2:17" ht="15" customHeight="1" x14ac:dyDescent="0.5">
      <c r="B3" s="467"/>
      <c r="C3" s="467"/>
      <c r="D3" s="467"/>
      <c r="E3" s="467"/>
      <c r="F3" s="467"/>
      <c r="G3" s="467"/>
      <c r="H3" s="467"/>
      <c r="I3" s="467"/>
      <c r="J3" s="467"/>
      <c r="K3" s="467"/>
      <c r="L3" s="467"/>
      <c r="M3" s="467"/>
      <c r="N3" s="1"/>
      <c r="O3" s="23"/>
      <c r="P3" s="23"/>
      <c r="Q3" s="23"/>
    </row>
    <row r="4" spans="2:17" ht="21" customHeight="1" x14ac:dyDescent="0.5">
      <c r="B4" s="467"/>
      <c r="C4" s="467"/>
      <c r="D4" s="467"/>
      <c r="E4" s="467"/>
      <c r="F4" s="467"/>
      <c r="G4" s="467"/>
      <c r="H4" s="467"/>
      <c r="I4" s="467"/>
      <c r="J4" s="467"/>
      <c r="K4" s="467"/>
      <c r="L4" s="467"/>
      <c r="M4" s="467"/>
      <c r="N4" s="1"/>
      <c r="O4" s="23"/>
      <c r="P4" s="23"/>
      <c r="Q4" s="23"/>
    </row>
    <row r="5" spans="2:17" ht="15" customHeight="1" x14ac:dyDescent="0.5">
      <c r="B5" s="26"/>
      <c r="C5" s="26"/>
      <c r="D5" s="26"/>
      <c r="E5" s="26"/>
      <c r="F5" s="29"/>
      <c r="G5" s="29"/>
      <c r="H5" s="29"/>
      <c r="I5" s="29"/>
      <c r="J5" s="27"/>
      <c r="K5" s="27"/>
      <c r="L5" s="27"/>
      <c r="M5" s="23"/>
      <c r="N5" s="23"/>
      <c r="O5" s="23"/>
      <c r="P5" s="23"/>
      <c r="Q5" s="23"/>
    </row>
    <row r="6" spans="2:17" ht="15" customHeight="1" x14ac:dyDescent="0.5">
      <c r="B6" s="26"/>
      <c r="C6" s="26"/>
      <c r="D6" s="26"/>
      <c r="E6" s="26"/>
      <c r="F6" s="26"/>
      <c r="G6" s="27"/>
      <c r="H6" s="469" t="s">
        <v>106</v>
      </c>
      <c r="I6" s="469"/>
      <c r="J6" s="469"/>
      <c r="K6" s="468"/>
      <c r="L6" s="468"/>
      <c r="M6" s="468"/>
      <c r="N6" s="23"/>
      <c r="O6" s="23"/>
      <c r="P6" s="23"/>
      <c r="Q6" s="23"/>
    </row>
    <row r="7" spans="2:17" ht="15.75" thickBot="1" x14ac:dyDescent="0.3">
      <c r="B7" s="26"/>
      <c r="C7" s="26"/>
      <c r="D7" s="26"/>
      <c r="E7" s="26"/>
      <c r="F7" s="26"/>
      <c r="G7" s="26"/>
      <c r="H7" s="26"/>
      <c r="I7" s="26"/>
      <c r="J7" s="26"/>
      <c r="K7" s="26"/>
      <c r="L7" s="26"/>
    </row>
    <row r="8" spans="2:17" ht="21" thickBot="1" x14ac:dyDescent="0.3">
      <c r="B8" s="463" t="s">
        <v>83</v>
      </c>
      <c r="C8" s="464"/>
      <c r="D8" s="464"/>
      <c r="E8" s="464"/>
      <c r="F8" s="464"/>
      <c r="G8" s="464"/>
      <c r="H8" s="464"/>
      <c r="I8" s="464"/>
      <c r="J8" s="464"/>
      <c r="K8" s="464"/>
      <c r="L8" s="464"/>
      <c r="M8" s="465"/>
    </row>
    <row r="9" spans="2:17" ht="33" customHeight="1" x14ac:dyDescent="0.25">
      <c r="B9" s="462" t="s">
        <v>100</v>
      </c>
      <c r="C9" s="462"/>
      <c r="D9" s="462"/>
      <c r="E9" s="462"/>
      <c r="F9" s="84" t="s">
        <v>99</v>
      </c>
      <c r="G9" s="472" t="s">
        <v>336</v>
      </c>
      <c r="H9" s="472"/>
      <c r="I9" s="472"/>
      <c r="J9" s="472"/>
      <c r="K9" s="472"/>
      <c r="L9" s="472"/>
      <c r="M9" s="26"/>
    </row>
    <row r="10" spans="2:17" ht="33" customHeight="1" x14ac:dyDescent="0.25">
      <c r="B10" s="462" t="s">
        <v>96</v>
      </c>
      <c r="C10" s="462"/>
      <c r="D10" s="462"/>
      <c r="E10" s="462"/>
      <c r="F10" s="84" t="s">
        <v>99</v>
      </c>
      <c r="G10" s="470" t="s">
        <v>337</v>
      </c>
      <c r="H10" s="470"/>
      <c r="I10" s="470"/>
      <c r="J10" s="470"/>
      <c r="K10" s="470"/>
      <c r="L10" s="470"/>
      <c r="M10" s="26"/>
    </row>
    <row r="11" spans="2:17" ht="33" customHeight="1" x14ac:dyDescent="0.25">
      <c r="B11" s="462" t="s">
        <v>274</v>
      </c>
      <c r="C11" s="462"/>
      <c r="D11" s="462"/>
      <c r="E11" s="462"/>
      <c r="F11" s="84" t="s">
        <v>99</v>
      </c>
      <c r="G11" s="471" t="s">
        <v>338</v>
      </c>
      <c r="H11" s="471"/>
      <c r="I11" s="471"/>
      <c r="J11" s="471"/>
      <c r="K11" s="471"/>
      <c r="L11" s="471"/>
      <c r="M11" s="26"/>
    </row>
    <row r="12" spans="2:17" x14ac:dyDescent="0.25">
      <c r="B12" s="26"/>
      <c r="C12" s="26"/>
      <c r="D12" s="26"/>
      <c r="E12" s="26"/>
      <c r="F12" s="26"/>
      <c r="G12" s="26"/>
      <c r="H12" s="26"/>
      <c r="I12" s="26"/>
      <c r="J12" s="26"/>
      <c r="K12" s="26"/>
      <c r="L12" s="26"/>
      <c r="M12" s="26"/>
    </row>
    <row r="13" spans="2:17" x14ac:dyDescent="0.25">
      <c r="B13" s="26"/>
      <c r="C13" s="26"/>
      <c r="D13" s="26"/>
      <c r="E13" s="26"/>
      <c r="F13" s="26"/>
      <c r="G13" s="26"/>
      <c r="H13" s="26"/>
      <c r="I13" s="26"/>
      <c r="J13" s="26"/>
      <c r="K13" s="26"/>
      <c r="L13" s="26"/>
    </row>
    <row r="14" spans="2:17" ht="15.75" thickBot="1" x14ac:dyDescent="0.3">
      <c r="B14" s="26"/>
      <c r="C14" s="26"/>
      <c r="D14" s="26"/>
      <c r="E14" s="26"/>
      <c r="F14" s="26"/>
      <c r="G14" s="26"/>
      <c r="H14" s="26"/>
      <c r="I14" s="26"/>
      <c r="J14" s="26"/>
      <c r="K14" s="26"/>
      <c r="L14" s="26"/>
    </row>
    <row r="15" spans="2:17" ht="21" thickBot="1" x14ac:dyDescent="0.3">
      <c r="B15" s="463" t="s">
        <v>84</v>
      </c>
      <c r="C15" s="464"/>
      <c r="D15" s="464"/>
      <c r="E15" s="464"/>
      <c r="F15" s="464"/>
      <c r="G15" s="464"/>
      <c r="H15" s="464"/>
      <c r="I15" s="464"/>
      <c r="J15" s="464"/>
      <c r="K15" s="464"/>
      <c r="L15" s="464"/>
      <c r="M15" s="465"/>
    </row>
    <row r="16" spans="2:17" ht="33" customHeight="1" x14ac:dyDescent="0.25">
      <c r="B16" s="466" t="s">
        <v>97</v>
      </c>
      <c r="C16" s="466"/>
      <c r="D16" s="466"/>
      <c r="E16" s="466"/>
      <c r="F16" s="85" t="s">
        <v>99</v>
      </c>
      <c r="G16" s="461" t="s">
        <v>331</v>
      </c>
      <c r="H16" s="461"/>
      <c r="I16" s="461"/>
      <c r="J16" s="461"/>
      <c r="K16" s="461"/>
      <c r="L16" s="461"/>
      <c r="M16" s="26"/>
    </row>
    <row r="17" spans="2:13" ht="33" customHeight="1" x14ac:dyDescent="0.25">
      <c r="B17" s="459" t="s">
        <v>98</v>
      </c>
      <c r="C17" s="459"/>
      <c r="D17" s="459"/>
      <c r="E17" s="459"/>
      <c r="F17" s="85" t="s">
        <v>99</v>
      </c>
      <c r="G17" s="460" t="s">
        <v>339</v>
      </c>
      <c r="H17" s="460"/>
      <c r="I17" s="460"/>
      <c r="J17" s="460"/>
      <c r="K17" s="460"/>
      <c r="L17" s="460"/>
      <c r="M17" s="26"/>
    </row>
    <row r="18" spans="2:13" ht="6" customHeight="1" x14ac:dyDescent="0.25">
      <c r="B18" s="26"/>
      <c r="C18" s="26"/>
      <c r="D18" s="26"/>
      <c r="E18" s="26"/>
      <c r="F18" s="26"/>
      <c r="G18" s="26"/>
      <c r="H18" s="26"/>
      <c r="I18" s="26"/>
      <c r="J18" s="26"/>
      <c r="K18" s="26"/>
      <c r="L18" s="86"/>
      <c r="M18" s="26"/>
    </row>
    <row r="19" spans="2:13" ht="33" customHeight="1" x14ac:dyDescent="0.25">
      <c r="B19" s="459" t="s">
        <v>112</v>
      </c>
      <c r="C19" s="459"/>
      <c r="D19" s="459"/>
      <c r="E19" s="459"/>
      <c r="F19" s="85" t="s">
        <v>99</v>
      </c>
      <c r="G19" s="461" t="s">
        <v>340</v>
      </c>
      <c r="H19" s="461"/>
      <c r="I19" s="461"/>
      <c r="J19" s="88" t="s">
        <v>111</v>
      </c>
      <c r="K19" s="461"/>
      <c r="L19" s="461"/>
      <c r="M19" s="26"/>
    </row>
    <row r="20" spans="2:13" x14ac:dyDescent="0.25">
      <c r="B20" s="26"/>
      <c r="C20" s="26"/>
      <c r="D20" s="26"/>
      <c r="E20" s="26"/>
      <c r="F20" s="26"/>
      <c r="G20" s="26"/>
      <c r="H20" s="26"/>
      <c r="I20" s="87"/>
      <c r="J20" s="26"/>
      <c r="K20" s="26"/>
      <c r="L20" s="26"/>
      <c r="M20" s="26"/>
    </row>
    <row r="21" spans="2:13" x14ac:dyDescent="0.25">
      <c r="B21" s="26"/>
      <c r="C21" s="26"/>
      <c r="D21" s="26"/>
      <c r="E21" s="26"/>
      <c r="F21" s="26"/>
      <c r="G21" s="26"/>
      <c r="H21" s="26"/>
      <c r="I21" s="26"/>
      <c r="J21" s="26"/>
      <c r="K21" s="26"/>
      <c r="L21" s="26"/>
      <c r="M21" s="26"/>
    </row>
    <row r="22" spans="2:13" x14ac:dyDescent="0.25">
      <c r="B22" s="89" t="s">
        <v>206</v>
      </c>
      <c r="C22" s="26"/>
      <c r="D22" s="26"/>
      <c r="E22" s="26"/>
      <c r="F22" s="26"/>
      <c r="G22" s="26"/>
      <c r="H22" s="26"/>
      <c r="I22" s="26"/>
      <c r="J22" s="26"/>
      <c r="K22" s="26"/>
      <c r="L22" s="26"/>
    </row>
    <row r="23" spans="2:13" x14ac:dyDescent="0.25">
      <c r="B23" s="26" t="s">
        <v>205</v>
      </c>
      <c r="C23" s="26"/>
      <c r="D23" s="26"/>
      <c r="E23" s="26"/>
      <c r="F23" s="26"/>
      <c r="G23" s="26"/>
      <c r="H23" s="26"/>
      <c r="I23" s="26"/>
      <c r="J23" s="26"/>
      <c r="K23" s="26"/>
      <c r="L23" s="26"/>
    </row>
    <row r="24" spans="2:13" ht="17.25" customHeight="1" x14ac:dyDescent="0.25">
      <c r="B24" s="89" t="s">
        <v>161</v>
      </c>
      <c r="C24" s="26"/>
      <c r="D24" s="26"/>
      <c r="E24" s="26"/>
      <c r="F24" s="26"/>
      <c r="G24" s="26"/>
      <c r="H24" s="26"/>
      <c r="I24" s="26"/>
      <c r="J24" s="26"/>
      <c r="K24" s="26"/>
      <c r="L24" s="26"/>
    </row>
    <row r="25" spans="2:13" ht="15" customHeight="1" x14ac:dyDescent="0.25">
      <c r="B25" s="458" t="s">
        <v>249</v>
      </c>
      <c r="C25" s="458"/>
      <c r="D25" s="458"/>
      <c r="E25" s="458"/>
      <c r="F25" s="458"/>
      <c r="G25" s="458"/>
      <c r="H25" s="458"/>
      <c r="I25" s="458"/>
      <c r="J25" s="458"/>
      <c r="K25" s="458"/>
      <c r="L25" s="458"/>
      <c r="M25" s="458"/>
    </row>
    <row r="26" spans="2:13" x14ac:dyDescent="0.25">
      <c r="B26" s="458"/>
      <c r="C26" s="458"/>
      <c r="D26" s="458"/>
      <c r="E26" s="458"/>
      <c r="F26" s="458"/>
      <c r="G26" s="458"/>
      <c r="H26" s="458"/>
      <c r="I26" s="458"/>
      <c r="J26" s="458"/>
      <c r="K26" s="458"/>
      <c r="L26" s="458"/>
      <c r="M26" s="458"/>
    </row>
    <row r="27" spans="2:13" x14ac:dyDescent="0.25">
      <c r="B27" s="458"/>
      <c r="C27" s="458"/>
      <c r="D27" s="458"/>
      <c r="E27" s="458"/>
      <c r="F27" s="458"/>
      <c r="G27" s="458"/>
      <c r="H27" s="458"/>
      <c r="I27" s="458"/>
      <c r="J27" s="458"/>
      <c r="K27" s="458"/>
      <c r="L27" s="458"/>
      <c r="M27" s="458"/>
    </row>
    <row r="28" spans="2:13" x14ac:dyDescent="0.25">
      <c r="B28" s="458"/>
      <c r="C28" s="458"/>
      <c r="D28" s="458"/>
      <c r="E28" s="458"/>
      <c r="F28" s="458"/>
      <c r="G28" s="458"/>
      <c r="H28" s="458"/>
      <c r="I28" s="458"/>
      <c r="J28" s="458"/>
      <c r="K28" s="458"/>
      <c r="L28" s="458"/>
      <c r="M28" s="458"/>
    </row>
    <row r="29" spans="2:13" ht="40.5" customHeight="1" x14ac:dyDescent="0.25">
      <c r="B29" s="458"/>
      <c r="C29" s="458"/>
      <c r="D29" s="458"/>
      <c r="E29" s="458"/>
      <c r="F29" s="458"/>
      <c r="G29" s="458"/>
      <c r="H29" s="458"/>
      <c r="I29" s="458"/>
      <c r="J29" s="458"/>
      <c r="K29" s="458"/>
      <c r="L29" s="458"/>
      <c r="M29" s="458"/>
    </row>
    <row r="30" spans="2:13" x14ac:dyDescent="0.25">
      <c r="B30" s="24" t="s">
        <v>207</v>
      </c>
    </row>
    <row r="31" spans="2:13" x14ac:dyDescent="0.25"/>
  </sheetData>
  <sheetProtection password="CA25" sheet="1" selectLockedCells="1"/>
  <mergeCells count="19">
    <mergeCell ref="B2:M4"/>
    <mergeCell ref="K6:M6"/>
    <mergeCell ref="H6:J6"/>
    <mergeCell ref="G10:L10"/>
    <mergeCell ref="G11:L11"/>
    <mergeCell ref="B8:M8"/>
    <mergeCell ref="B9:E9"/>
    <mergeCell ref="G9:L9"/>
    <mergeCell ref="B25:M29"/>
    <mergeCell ref="B19:E19"/>
    <mergeCell ref="G17:L17"/>
    <mergeCell ref="G16:L16"/>
    <mergeCell ref="B10:E10"/>
    <mergeCell ref="B11:E11"/>
    <mergeCell ref="B15:M15"/>
    <mergeCell ref="G19:I19"/>
    <mergeCell ref="K19:L19"/>
    <mergeCell ref="B16:E16"/>
    <mergeCell ref="B17:E17"/>
  </mergeCells>
  <pageMargins left="0.7" right="0.7" top="0.75" bottom="0.75" header="0.3" footer="0.3"/>
  <pageSetup scale="8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X73"/>
  <sheetViews>
    <sheetView showGridLines="0" showRuler="0" topLeftCell="A20" zoomScale="70" zoomScaleNormal="70" zoomScalePageLayoutView="70" workbookViewId="0">
      <selection activeCell="A31" sqref="A31:W40"/>
    </sheetView>
  </sheetViews>
  <sheetFormatPr baseColWidth="10" defaultColWidth="0" defaultRowHeight="15" zeroHeight="1" x14ac:dyDescent="0.25"/>
  <cols>
    <col min="1" max="1" width="3" style="53" bestFit="1" customWidth="1"/>
    <col min="2" max="2" width="23.42578125" style="53" customWidth="1"/>
    <col min="3" max="3" width="11.7109375" style="53" customWidth="1"/>
    <col min="4" max="4" width="9.28515625" style="53" customWidth="1"/>
    <col min="5" max="6" width="8.28515625" style="53" customWidth="1"/>
    <col min="7" max="7" width="9.85546875" style="53" customWidth="1"/>
    <col min="8" max="8" width="11.42578125" style="53" customWidth="1"/>
    <col min="9" max="10" width="8.28515625" style="53" customWidth="1"/>
    <col min="11" max="12" width="11.42578125" style="53" customWidth="1"/>
    <col min="13" max="14" width="8.28515625" style="53" customWidth="1"/>
    <col min="15" max="16" width="11.42578125" style="53" customWidth="1"/>
    <col min="17" max="18" width="8.28515625" style="53" customWidth="1"/>
    <col min="19" max="20" width="11.42578125" style="53" customWidth="1"/>
    <col min="21" max="21" width="0.7109375" style="53" customWidth="1"/>
    <col min="22" max="22" width="13.42578125" style="53" customWidth="1"/>
    <col min="23" max="23" width="12.7109375" style="53" customWidth="1"/>
    <col min="24" max="24" width="11.42578125" style="53" customWidth="1"/>
    <col min="25" max="16384" width="11.42578125" style="53" hidden="1"/>
  </cols>
  <sheetData>
    <row r="1" spans="1:24" ht="15.75" thickBot="1" x14ac:dyDescent="0.3"/>
    <row r="2" spans="1:24" ht="29.25" customHeight="1" thickBot="1" x14ac:dyDescent="0.55000000000000004">
      <c r="A2" s="51"/>
      <c r="B2" s="484"/>
      <c r="C2" s="484"/>
      <c r="D2" s="473" t="s">
        <v>156</v>
      </c>
      <c r="E2" s="473"/>
      <c r="F2" s="473"/>
      <c r="G2" s="473"/>
      <c r="H2" s="473"/>
      <c r="I2" s="473"/>
      <c r="J2" s="473"/>
      <c r="K2" s="473"/>
      <c r="L2" s="473"/>
      <c r="M2" s="473"/>
      <c r="N2" s="473"/>
      <c r="O2" s="473"/>
      <c r="P2" s="473"/>
      <c r="Q2" s="473"/>
      <c r="R2" s="473"/>
      <c r="S2" s="473"/>
      <c r="T2" s="52" t="s">
        <v>0</v>
      </c>
      <c r="U2" s="482" t="s">
        <v>101</v>
      </c>
      <c r="V2" s="482"/>
      <c r="W2" s="482"/>
    </row>
    <row r="3" spans="1:24" ht="18.75" customHeight="1" thickBot="1" x14ac:dyDescent="0.35">
      <c r="A3" s="54"/>
      <c r="B3" s="484"/>
      <c r="C3" s="484"/>
      <c r="D3" s="473"/>
      <c r="E3" s="473"/>
      <c r="F3" s="473"/>
      <c r="G3" s="473"/>
      <c r="H3" s="473"/>
      <c r="I3" s="473"/>
      <c r="J3" s="473"/>
      <c r="K3" s="473"/>
      <c r="L3" s="473"/>
      <c r="M3" s="473"/>
      <c r="N3" s="473"/>
      <c r="O3" s="473"/>
      <c r="P3" s="473"/>
      <c r="Q3" s="473"/>
      <c r="R3" s="473"/>
      <c r="S3" s="473"/>
      <c r="T3" s="52" t="s">
        <v>1</v>
      </c>
      <c r="U3" s="482">
        <v>9</v>
      </c>
      <c r="V3" s="482"/>
      <c r="W3" s="482"/>
    </row>
    <row r="4" spans="1:24" ht="23.25" customHeight="1" thickBot="1" x14ac:dyDescent="0.3">
      <c r="A4" s="55"/>
      <c r="B4" s="484"/>
      <c r="C4" s="484"/>
      <c r="D4" s="473"/>
      <c r="E4" s="473"/>
      <c r="F4" s="473"/>
      <c r="G4" s="473"/>
      <c r="H4" s="473"/>
      <c r="I4" s="473"/>
      <c r="J4" s="473"/>
      <c r="K4" s="473"/>
      <c r="L4" s="473"/>
      <c r="M4" s="473"/>
      <c r="N4" s="473"/>
      <c r="O4" s="473"/>
      <c r="P4" s="473"/>
      <c r="Q4" s="473"/>
      <c r="R4" s="473"/>
      <c r="S4" s="473"/>
      <c r="T4" s="52" t="s">
        <v>2</v>
      </c>
      <c r="U4" s="483">
        <v>43145</v>
      </c>
      <c r="V4" s="483"/>
      <c r="W4" s="483"/>
    </row>
    <row r="5" spans="1:24" ht="27.75" customHeight="1" thickBot="1" x14ac:dyDescent="0.3">
      <c r="A5" s="55"/>
      <c r="B5" s="484"/>
      <c r="C5" s="484"/>
      <c r="D5" s="473"/>
      <c r="E5" s="473"/>
      <c r="F5" s="473"/>
      <c r="G5" s="473"/>
      <c r="H5" s="473"/>
      <c r="I5" s="473"/>
      <c r="J5" s="473"/>
      <c r="K5" s="473"/>
      <c r="L5" s="473"/>
      <c r="M5" s="473"/>
      <c r="N5" s="473"/>
      <c r="O5" s="473"/>
      <c r="P5" s="473"/>
      <c r="Q5" s="473"/>
      <c r="R5" s="473"/>
      <c r="S5" s="473"/>
      <c r="T5" s="52" t="s">
        <v>3</v>
      </c>
      <c r="U5" s="482" t="s">
        <v>160</v>
      </c>
      <c r="V5" s="482"/>
      <c r="W5" s="482"/>
    </row>
    <row r="6" spans="1:24" ht="27.75" customHeight="1" x14ac:dyDescent="0.25">
      <c r="A6" s="55"/>
      <c r="B6" s="110"/>
      <c r="C6" s="110"/>
      <c r="D6" s="118"/>
      <c r="E6" s="118"/>
      <c r="F6" s="118"/>
      <c r="G6" s="118"/>
      <c r="H6" s="118"/>
      <c r="I6" s="118"/>
      <c r="J6" s="118"/>
      <c r="K6" s="118"/>
      <c r="L6" s="118"/>
      <c r="M6" s="118"/>
      <c r="N6" s="118"/>
      <c r="O6" s="118"/>
      <c r="P6" s="118"/>
      <c r="Q6" s="118"/>
      <c r="R6" s="118"/>
      <c r="S6" s="118"/>
      <c r="T6" s="112"/>
      <c r="U6" s="113"/>
      <c r="V6" s="113"/>
      <c r="W6" s="113"/>
    </row>
    <row r="7" spans="1:24" ht="27.75" customHeight="1" x14ac:dyDescent="0.25">
      <c r="A7" s="55"/>
      <c r="B7" s="110"/>
      <c r="C7" s="110"/>
      <c r="D7" s="118"/>
      <c r="E7" s="118"/>
      <c r="F7" s="118"/>
      <c r="G7" s="118"/>
      <c r="H7" s="118"/>
      <c r="I7" s="118"/>
      <c r="J7" s="118"/>
      <c r="K7" s="118"/>
      <c r="L7" s="118"/>
      <c r="M7" s="118"/>
      <c r="N7" s="118"/>
      <c r="O7" s="118"/>
      <c r="P7" s="118"/>
      <c r="Q7" s="118"/>
      <c r="R7" s="118"/>
      <c r="S7" s="118"/>
      <c r="T7" s="112"/>
      <c r="U7" s="113"/>
      <c r="V7" s="113"/>
      <c r="W7" s="113"/>
    </row>
    <row r="8" spans="1:24" ht="15.75" x14ac:dyDescent="0.25">
      <c r="A8" s="55"/>
      <c r="H8" s="55"/>
      <c r="I8" s="55"/>
      <c r="J8" s="55"/>
      <c r="K8" s="55"/>
      <c r="L8" s="55"/>
      <c r="M8" s="55"/>
      <c r="N8" s="55"/>
      <c r="O8" s="55"/>
      <c r="V8" s="82">
        <f>$U$3</f>
        <v>9</v>
      </c>
    </row>
    <row r="9" spans="1:24" ht="18.75" customHeight="1" x14ac:dyDescent="0.3">
      <c r="B9" s="481" t="s">
        <v>83</v>
      </c>
      <c r="C9" s="481"/>
      <c r="D9" s="481"/>
      <c r="E9" s="481"/>
      <c r="F9" s="481"/>
      <c r="G9" s="481"/>
      <c r="H9" s="481"/>
      <c r="I9" s="481"/>
      <c r="J9" s="56"/>
      <c r="L9" s="485" t="s">
        <v>84</v>
      </c>
      <c r="M9" s="485"/>
      <c r="N9" s="485"/>
      <c r="O9" s="485"/>
      <c r="P9" s="485"/>
      <c r="Q9" s="485"/>
      <c r="R9" s="485"/>
      <c r="S9" s="485"/>
      <c r="T9" s="485"/>
      <c r="U9" s="485"/>
      <c r="V9" s="485"/>
    </row>
    <row r="10" spans="1:24" ht="24.75" customHeight="1" x14ac:dyDescent="0.3">
      <c r="B10" s="478" t="s">
        <v>100</v>
      </c>
      <c r="C10" s="478"/>
      <c r="D10" s="478"/>
      <c r="E10" s="498" t="str">
        <f>IF(Portada!$G9="","",Portada!$G9)</f>
        <v>29 Y 30 DE ENERO 2022</v>
      </c>
      <c r="F10" s="498"/>
      <c r="G10" s="498"/>
      <c r="H10" s="498"/>
      <c r="I10" s="498"/>
      <c r="J10" s="56"/>
      <c r="L10" s="478" t="s">
        <v>97</v>
      </c>
      <c r="M10" s="478"/>
      <c r="N10" s="478"/>
      <c r="O10" s="478"/>
      <c r="P10" s="499" t="str">
        <f>IF(Portada!$G16="","",Portada!$G16)</f>
        <v>Guenter Johann Gude Mora</v>
      </c>
      <c r="Q10" s="499"/>
      <c r="R10" s="499"/>
      <c r="S10" s="499"/>
      <c r="T10" s="499"/>
      <c r="U10" s="499"/>
      <c r="V10" s="499"/>
      <c r="W10" s="79"/>
    </row>
    <row r="11" spans="1:24" ht="25.5" customHeight="1" x14ac:dyDescent="0.3">
      <c r="B11" s="478" t="s">
        <v>96</v>
      </c>
      <c r="C11" s="478"/>
      <c r="D11" s="478"/>
      <c r="E11" s="496" t="str">
        <f>IF(Portada!$G10="","",Portada!$G10)</f>
        <v>Club Peñaflor Asociacion Melipilla</v>
      </c>
      <c r="F11" s="496"/>
      <c r="G11" s="496"/>
      <c r="H11" s="496"/>
      <c r="I11" s="496"/>
      <c r="J11" s="56"/>
      <c r="L11" s="478" t="s">
        <v>98</v>
      </c>
      <c r="M11" s="478"/>
      <c r="N11" s="478"/>
      <c r="O11" s="478"/>
      <c r="P11" s="497" t="str">
        <f>IF(Portada!$G17="","",Portada!$G17)</f>
        <v>Jorge Morales</v>
      </c>
      <c r="Q11" s="497"/>
      <c r="R11" s="497"/>
      <c r="S11" s="497"/>
      <c r="T11" s="497"/>
      <c r="U11" s="497"/>
      <c r="V11" s="497"/>
    </row>
    <row r="12" spans="1:24" ht="24.75" customHeight="1" x14ac:dyDescent="0.3">
      <c r="B12" s="478" t="s">
        <v>274</v>
      </c>
      <c r="C12" s="478"/>
      <c r="D12" s="478"/>
      <c r="E12" s="479" t="str">
        <f>IF(Portada!$G11="","",Portada!$G11)</f>
        <v>Interclubes en tres series</v>
      </c>
      <c r="F12" s="479"/>
      <c r="G12" s="479"/>
      <c r="H12" s="479"/>
      <c r="I12" s="479"/>
      <c r="J12" s="56"/>
      <c r="L12" s="478" t="s">
        <v>157</v>
      </c>
      <c r="M12" s="478"/>
      <c r="N12" s="478"/>
      <c r="O12" s="478"/>
      <c r="P12" s="480" t="str">
        <f>IF(Portada!$G19="","",CONCATENATE(Portada!$G19," ","-","N°",Portada!$K19))</f>
        <v>David Hernandez -N°</v>
      </c>
      <c r="Q12" s="480"/>
      <c r="R12" s="480"/>
      <c r="S12" s="480"/>
      <c r="T12" s="480"/>
      <c r="U12" s="480"/>
      <c r="V12" s="480"/>
    </row>
    <row r="13" spans="1:24" x14ac:dyDescent="0.25">
      <c r="E13" s="57"/>
      <c r="F13" s="57"/>
      <c r="G13" s="57"/>
      <c r="H13" s="57"/>
      <c r="I13" s="57"/>
      <c r="P13" s="57"/>
      <c r="Q13" s="57"/>
      <c r="R13" s="57"/>
      <c r="S13" s="57"/>
      <c r="T13" s="57"/>
      <c r="U13" s="57"/>
      <c r="V13" s="57"/>
    </row>
    <row r="14" spans="1:24" x14ac:dyDescent="0.25">
      <c r="E14" s="79"/>
      <c r="F14" s="79"/>
      <c r="G14" s="79"/>
      <c r="H14" s="79"/>
      <c r="I14" s="79"/>
      <c r="P14" s="79"/>
      <c r="Q14" s="79"/>
      <c r="R14" s="79"/>
      <c r="S14" s="79"/>
      <c r="T14" s="79"/>
      <c r="U14" s="79"/>
      <c r="V14" s="79"/>
    </row>
    <row r="15" spans="1:24" ht="15.75" thickBot="1" x14ac:dyDescent="0.3">
      <c r="E15" s="79"/>
      <c r="F15" s="79"/>
      <c r="G15" s="79"/>
      <c r="H15" s="79"/>
      <c r="I15" s="79"/>
      <c r="P15" s="79"/>
      <c r="Q15" s="79"/>
      <c r="R15" s="79"/>
      <c r="S15" s="79"/>
      <c r="T15" s="79"/>
      <c r="U15" s="79"/>
      <c r="V15" s="79"/>
    </row>
    <row r="16" spans="1:24" ht="24.75" thickBot="1" x14ac:dyDescent="0.3">
      <c r="B16" s="505" t="s">
        <v>102</v>
      </c>
      <c r="C16" s="505"/>
      <c r="D16" s="505"/>
      <c r="E16" s="500" t="s">
        <v>85</v>
      </c>
      <c r="F16" s="501"/>
      <c r="G16" s="501"/>
      <c r="H16" s="502"/>
      <c r="I16" s="474" t="s">
        <v>86</v>
      </c>
      <c r="J16" s="475"/>
      <c r="K16" s="475"/>
      <c r="L16" s="476"/>
      <c r="M16" s="477" t="s">
        <v>87</v>
      </c>
      <c r="N16" s="475"/>
      <c r="O16" s="475"/>
      <c r="P16" s="476"/>
      <c r="Q16" s="500" t="s">
        <v>88</v>
      </c>
      <c r="R16" s="501"/>
      <c r="S16" s="501"/>
      <c r="T16" s="502"/>
      <c r="V16" s="503" t="s">
        <v>105</v>
      </c>
      <c r="W16" s="504"/>
      <c r="X16" s="58"/>
    </row>
    <row r="17" spans="1:24" ht="48" thickBot="1" x14ac:dyDescent="0.3">
      <c r="B17" s="330" t="s">
        <v>89</v>
      </c>
      <c r="C17" s="331" t="s">
        <v>90</v>
      </c>
      <c r="D17" s="332" t="s">
        <v>91</v>
      </c>
      <c r="E17" s="334" t="s">
        <v>92</v>
      </c>
      <c r="F17" s="335" t="s">
        <v>93</v>
      </c>
      <c r="G17" s="335" t="s">
        <v>94</v>
      </c>
      <c r="H17" s="339" t="s">
        <v>95</v>
      </c>
      <c r="I17" s="340" t="s">
        <v>92</v>
      </c>
      <c r="J17" s="337" t="s">
        <v>93</v>
      </c>
      <c r="K17" s="337" t="s">
        <v>94</v>
      </c>
      <c r="L17" s="338" t="s">
        <v>95</v>
      </c>
      <c r="M17" s="336" t="s">
        <v>92</v>
      </c>
      <c r="N17" s="337" t="s">
        <v>93</v>
      </c>
      <c r="O17" s="337" t="s">
        <v>94</v>
      </c>
      <c r="P17" s="337" t="s">
        <v>95</v>
      </c>
      <c r="Q17" s="336" t="s">
        <v>92</v>
      </c>
      <c r="R17" s="337" t="s">
        <v>93</v>
      </c>
      <c r="S17" s="337" t="s">
        <v>94</v>
      </c>
      <c r="T17" s="339" t="s">
        <v>95</v>
      </c>
      <c r="V17" s="324" t="s">
        <v>103</v>
      </c>
      <c r="W17" s="325" t="s">
        <v>104</v>
      </c>
      <c r="X17" s="58"/>
    </row>
    <row r="18" spans="1:24" ht="39" customHeight="1" x14ac:dyDescent="0.25">
      <c r="A18" s="53">
        <v>1</v>
      </c>
      <c r="B18" s="61" t="s">
        <v>329</v>
      </c>
      <c r="C18" s="62">
        <v>0.41666666666666669</v>
      </c>
      <c r="D18" s="64">
        <v>35</v>
      </c>
      <c r="E18" s="65">
        <v>370</v>
      </c>
      <c r="F18" s="63">
        <v>370</v>
      </c>
      <c r="G18" s="63">
        <v>35</v>
      </c>
      <c r="H18" s="64"/>
      <c r="I18" s="91">
        <v>400</v>
      </c>
      <c r="J18" s="63">
        <v>400</v>
      </c>
      <c r="K18" s="333">
        <v>16</v>
      </c>
      <c r="L18" s="64"/>
      <c r="M18" s="91">
        <v>400</v>
      </c>
      <c r="N18" s="63">
        <v>400</v>
      </c>
      <c r="O18" s="63">
        <v>4</v>
      </c>
      <c r="P18" s="64"/>
      <c r="Q18" s="91"/>
      <c r="R18" s="63"/>
      <c r="S18" s="63"/>
      <c r="T18" s="64"/>
      <c r="V18" s="326" t="s">
        <v>343</v>
      </c>
      <c r="W18" s="98" t="s">
        <v>328</v>
      </c>
    </row>
    <row r="19" spans="1:24" ht="39" customHeight="1" x14ac:dyDescent="0.25">
      <c r="A19" s="53">
        <v>2</v>
      </c>
      <c r="B19" s="61" t="s">
        <v>330</v>
      </c>
      <c r="C19" s="344">
        <v>0.70138888888888884</v>
      </c>
      <c r="D19" s="64">
        <v>35</v>
      </c>
      <c r="E19" s="65">
        <v>380</v>
      </c>
      <c r="F19" s="63">
        <v>380</v>
      </c>
      <c r="G19" s="63">
        <v>35</v>
      </c>
      <c r="H19" s="64"/>
      <c r="I19" s="91">
        <v>360</v>
      </c>
      <c r="J19" s="63">
        <v>360</v>
      </c>
      <c r="K19" s="333">
        <v>12</v>
      </c>
      <c r="L19" s="64"/>
      <c r="M19" s="91"/>
      <c r="N19" s="63"/>
      <c r="O19" s="63"/>
      <c r="P19" s="64"/>
      <c r="Q19" s="91"/>
      <c r="R19" s="63"/>
      <c r="S19" s="63"/>
      <c r="T19" s="64"/>
      <c r="V19" s="326" t="s">
        <v>344</v>
      </c>
      <c r="W19" s="98" t="s">
        <v>328</v>
      </c>
    </row>
    <row r="20" spans="1:24" ht="39" customHeight="1" x14ac:dyDescent="0.25">
      <c r="A20" s="53">
        <v>3</v>
      </c>
      <c r="B20" s="345" t="s">
        <v>341</v>
      </c>
      <c r="C20" s="62">
        <v>0.4375</v>
      </c>
      <c r="D20" s="64">
        <v>31</v>
      </c>
      <c r="E20" s="65">
        <v>380</v>
      </c>
      <c r="F20" s="63">
        <v>380</v>
      </c>
      <c r="G20" s="63">
        <v>31</v>
      </c>
      <c r="H20" s="64"/>
      <c r="I20" s="91">
        <v>380</v>
      </c>
      <c r="J20" s="63">
        <v>380</v>
      </c>
      <c r="K20" s="333">
        <v>12</v>
      </c>
      <c r="L20" s="64"/>
      <c r="M20" s="91">
        <v>380</v>
      </c>
      <c r="N20" s="63">
        <v>400</v>
      </c>
      <c r="O20" s="63">
        <v>3</v>
      </c>
      <c r="P20" s="64"/>
      <c r="Q20" s="91"/>
      <c r="R20" s="63"/>
      <c r="S20" s="63"/>
      <c r="T20" s="64"/>
      <c r="V20" s="326" t="s">
        <v>332</v>
      </c>
      <c r="W20" s="98" t="s">
        <v>328</v>
      </c>
    </row>
    <row r="21" spans="1:24" ht="39" customHeight="1" x14ac:dyDescent="0.25">
      <c r="A21" s="53">
        <v>4</v>
      </c>
      <c r="B21" s="345" t="s">
        <v>342</v>
      </c>
      <c r="C21" s="62">
        <v>0.6875</v>
      </c>
      <c r="D21" s="64">
        <v>20</v>
      </c>
      <c r="E21" s="65">
        <v>360</v>
      </c>
      <c r="F21" s="63">
        <v>360</v>
      </c>
      <c r="G21" s="63">
        <v>20</v>
      </c>
      <c r="H21" s="64"/>
      <c r="I21" s="91">
        <v>360</v>
      </c>
      <c r="J21" s="63">
        <v>360</v>
      </c>
      <c r="K21" s="333">
        <v>18</v>
      </c>
      <c r="L21" s="64"/>
      <c r="M21" s="91">
        <v>360</v>
      </c>
      <c r="N21" s="63">
        <v>360</v>
      </c>
      <c r="O21" s="63">
        <v>11</v>
      </c>
      <c r="P21" s="64"/>
      <c r="Q21" s="91">
        <v>360</v>
      </c>
      <c r="R21" s="63">
        <v>360</v>
      </c>
      <c r="S21" s="63">
        <v>6</v>
      </c>
      <c r="T21" s="64"/>
      <c r="V21" s="326" t="s">
        <v>332</v>
      </c>
      <c r="W21" s="98" t="s">
        <v>345</v>
      </c>
    </row>
    <row r="22" spans="1:24" ht="39" customHeight="1" x14ac:dyDescent="0.25">
      <c r="A22" s="53">
        <v>5</v>
      </c>
      <c r="B22" s="61"/>
      <c r="C22" s="62"/>
      <c r="D22" s="64"/>
      <c r="E22" s="65"/>
      <c r="F22" s="63"/>
      <c r="G22" s="63"/>
      <c r="H22" s="64"/>
      <c r="I22" s="91"/>
      <c r="J22" s="63"/>
      <c r="K22" s="333"/>
      <c r="L22" s="64"/>
      <c r="M22" s="91"/>
      <c r="N22" s="63"/>
      <c r="O22" s="63"/>
      <c r="P22" s="64"/>
      <c r="Q22" s="91"/>
      <c r="R22" s="63"/>
      <c r="S22" s="63"/>
      <c r="T22" s="64"/>
      <c r="V22" s="326"/>
      <c r="W22" s="98"/>
    </row>
    <row r="23" spans="1:24" ht="39" customHeight="1" x14ac:dyDescent="0.25">
      <c r="A23" s="53">
        <v>6</v>
      </c>
      <c r="B23" s="61"/>
      <c r="C23" s="62"/>
      <c r="D23" s="64"/>
      <c r="E23" s="65"/>
      <c r="F23" s="63"/>
      <c r="G23" s="63"/>
      <c r="H23" s="64"/>
      <c r="I23" s="91"/>
      <c r="J23" s="63"/>
      <c r="K23" s="333"/>
      <c r="L23" s="64"/>
      <c r="M23" s="91"/>
      <c r="N23" s="63"/>
      <c r="O23" s="63"/>
      <c r="P23" s="64"/>
      <c r="Q23" s="91"/>
      <c r="R23" s="63"/>
      <c r="S23" s="63"/>
      <c r="T23" s="64"/>
      <c r="V23" s="326"/>
      <c r="W23" s="98"/>
    </row>
    <row r="24" spans="1:24" ht="39" customHeight="1" x14ac:dyDescent="0.25">
      <c r="A24" s="53">
        <v>7</v>
      </c>
      <c r="B24" s="61"/>
      <c r="C24" s="62"/>
      <c r="D24" s="64"/>
      <c r="E24" s="65"/>
      <c r="F24" s="63"/>
      <c r="G24" s="63"/>
      <c r="H24" s="64"/>
      <c r="I24" s="91"/>
      <c r="J24" s="63"/>
      <c r="K24" s="333"/>
      <c r="L24" s="64"/>
      <c r="M24" s="91"/>
      <c r="N24" s="63"/>
      <c r="O24" s="63"/>
      <c r="P24" s="64"/>
      <c r="Q24" s="91"/>
      <c r="R24" s="63"/>
      <c r="S24" s="63"/>
      <c r="T24" s="64"/>
      <c r="V24" s="326"/>
      <c r="W24" s="98"/>
    </row>
    <row r="25" spans="1:24" ht="39" customHeight="1" x14ac:dyDescent="0.25">
      <c r="A25" s="53">
        <v>8</v>
      </c>
      <c r="B25" s="61"/>
      <c r="C25" s="62"/>
      <c r="D25" s="64"/>
      <c r="E25" s="65"/>
      <c r="F25" s="63"/>
      <c r="G25" s="63"/>
      <c r="H25" s="64"/>
      <c r="I25" s="91"/>
      <c r="J25" s="63"/>
      <c r="K25" s="333"/>
      <c r="L25" s="64"/>
      <c r="M25" s="91"/>
      <c r="N25" s="63"/>
      <c r="O25" s="63"/>
      <c r="P25" s="64"/>
      <c r="Q25" s="91"/>
      <c r="R25" s="63"/>
      <c r="S25" s="63"/>
      <c r="T25" s="64"/>
      <c r="V25" s="326"/>
      <c r="W25" s="98"/>
    </row>
    <row r="26" spans="1:24" ht="39" customHeight="1" x14ac:dyDescent="0.25">
      <c r="A26" s="53">
        <v>9</v>
      </c>
      <c r="B26" s="61"/>
      <c r="C26" s="62"/>
      <c r="D26" s="64"/>
      <c r="E26" s="65"/>
      <c r="F26" s="63"/>
      <c r="G26" s="63"/>
      <c r="H26" s="64"/>
      <c r="I26" s="91"/>
      <c r="J26" s="63"/>
      <c r="K26" s="333"/>
      <c r="L26" s="64"/>
      <c r="M26" s="91"/>
      <c r="N26" s="63"/>
      <c r="O26" s="63"/>
      <c r="P26" s="64"/>
      <c r="Q26" s="91"/>
      <c r="R26" s="63"/>
      <c r="S26" s="63"/>
      <c r="T26" s="64"/>
      <c r="V26" s="326"/>
      <c r="W26" s="98"/>
    </row>
    <row r="27" spans="1:24" ht="39" customHeight="1" x14ac:dyDescent="0.25">
      <c r="A27" s="53">
        <v>10</v>
      </c>
      <c r="B27" s="61"/>
      <c r="C27" s="62"/>
      <c r="D27" s="64"/>
      <c r="E27" s="65"/>
      <c r="F27" s="63"/>
      <c r="G27" s="63"/>
      <c r="H27" s="64"/>
      <c r="I27" s="91"/>
      <c r="J27" s="63"/>
      <c r="K27" s="333"/>
      <c r="L27" s="64"/>
      <c r="M27" s="91"/>
      <c r="N27" s="63"/>
      <c r="O27" s="63"/>
      <c r="P27" s="64"/>
      <c r="Q27" s="91"/>
      <c r="R27" s="63"/>
      <c r="S27" s="63"/>
      <c r="T27" s="64"/>
      <c r="V27" s="326"/>
      <c r="W27" s="98"/>
    </row>
    <row r="28" spans="1:24" ht="39" customHeight="1" thickBot="1" x14ac:dyDescent="0.3">
      <c r="A28" s="53">
        <v>11</v>
      </c>
      <c r="B28" s="66"/>
      <c r="C28" s="329"/>
      <c r="D28" s="68"/>
      <c r="E28" s="69"/>
      <c r="F28" s="67"/>
      <c r="G28" s="67"/>
      <c r="H28" s="68"/>
      <c r="I28" s="92"/>
      <c r="J28" s="67"/>
      <c r="K28" s="333"/>
      <c r="L28" s="68"/>
      <c r="M28" s="92"/>
      <c r="N28" s="67"/>
      <c r="O28" s="67"/>
      <c r="P28" s="68"/>
      <c r="Q28" s="92"/>
      <c r="R28" s="67"/>
      <c r="S28" s="67"/>
      <c r="T28" s="68"/>
      <c r="V28" s="327"/>
      <c r="W28" s="328"/>
    </row>
    <row r="29" spans="1:24" ht="20.25" customHeight="1" thickBot="1" x14ac:dyDescent="0.3">
      <c r="W29" s="79"/>
    </row>
    <row r="30" spans="1:24" ht="21.75" thickBot="1" x14ac:dyDescent="0.4">
      <c r="A30" s="486" t="s">
        <v>110</v>
      </c>
      <c r="B30" s="486"/>
      <c r="C30" s="486"/>
      <c r="D30" s="486"/>
      <c r="E30" s="486"/>
      <c r="F30" s="486"/>
      <c r="G30" s="486"/>
      <c r="H30" s="486"/>
      <c r="I30" s="486"/>
      <c r="J30" s="486"/>
      <c r="K30" s="486"/>
      <c r="L30" s="486"/>
      <c r="M30" s="486"/>
      <c r="N30" s="486"/>
      <c r="O30" s="486"/>
      <c r="P30" s="486"/>
      <c r="Q30" s="486"/>
      <c r="R30" s="486"/>
      <c r="S30" s="486"/>
      <c r="T30" s="486"/>
      <c r="U30" s="486"/>
      <c r="V30" s="486"/>
      <c r="W30" s="486"/>
      <c r="X30" s="59"/>
    </row>
    <row r="31" spans="1:24" ht="15.75" customHeight="1" x14ac:dyDescent="0.25">
      <c r="A31" s="487" t="s">
        <v>335</v>
      </c>
      <c r="B31" s="488"/>
      <c r="C31" s="488"/>
      <c r="D31" s="488"/>
      <c r="E31" s="488"/>
      <c r="F31" s="488"/>
      <c r="G31" s="488"/>
      <c r="H31" s="488"/>
      <c r="I31" s="488"/>
      <c r="J31" s="488"/>
      <c r="K31" s="488"/>
      <c r="L31" s="488"/>
      <c r="M31" s="488"/>
      <c r="N31" s="488"/>
      <c r="O31" s="488"/>
      <c r="P31" s="488"/>
      <c r="Q31" s="488"/>
      <c r="R31" s="488"/>
      <c r="S31" s="488"/>
      <c r="T31" s="488"/>
      <c r="U31" s="488"/>
      <c r="V31" s="488"/>
      <c r="W31" s="489"/>
    </row>
    <row r="32" spans="1:24" ht="15.75" customHeight="1" x14ac:dyDescent="0.25">
      <c r="A32" s="490"/>
      <c r="B32" s="491"/>
      <c r="C32" s="491"/>
      <c r="D32" s="491"/>
      <c r="E32" s="491"/>
      <c r="F32" s="491"/>
      <c r="G32" s="491"/>
      <c r="H32" s="491"/>
      <c r="I32" s="491"/>
      <c r="J32" s="491"/>
      <c r="K32" s="491"/>
      <c r="L32" s="491"/>
      <c r="M32" s="491"/>
      <c r="N32" s="491"/>
      <c r="O32" s="491"/>
      <c r="P32" s="491"/>
      <c r="Q32" s="491"/>
      <c r="R32" s="491"/>
      <c r="S32" s="491"/>
      <c r="T32" s="491"/>
      <c r="U32" s="491"/>
      <c r="V32" s="491"/>
      <c r="W32" s="492"/>
    </row>
    <row r="33" spans="1:23" ht="15.75" customHeight="1" x14ac:dyDescent="0.25">
      <c r="A33" s="490"/>
      <c r="B33" s="491"/>
      <c r="C33" s="491"/>
      <c r="D33" s="491"/>
      <c r="E33" s="491"/>
      <c r="F33" s="491"/>
      <c r="G33" s="491"/>
      <c r="H33" s="491"/>
      <c r="I33" s="491"/>
      <c r="J33" s="491"/>
      <c r="K33" s="491"/>
      <c r="L33" s="491"/>
      <c r="M33" s="491"/>
      <c r="N33" s="491"/>
      <c r="O33" s="491"/>
      <c r="P33" s="491"/>
      <c r="Q33" s="491"/>
      <c r="R33" s="491"/>
      <c r="S33" s="491"/>
      <c r="T33" s="491"/>
      <c r="U33" s="491"/>
      <c r="V33" s="491"/>
      <c r="W33" s="492"/>
    </row>
    <row r="34" spans="1:23" ht="15.75" customHeight="1" x14ac:dyDescent="0.25">
      <c r="A34" s="490"/>
      <c r="B34" s="491"/>
      <c r="C34" s="491"/>
      <c r="D34" s="491"/>
      <c r="E34" s="491"/>
      <c r="F34" s="491"/>
      <c r="G34" s="491"/>
      <c r="H34" s="491"/>
      <c r="I34" s="491"/>
      <c r="J34" s="491"/>
      <c r="K34" s="491"/>
      <c r="L34" s="491"/>
      <c r="M34" s="491"/>
      <c r="N34" s="491"/>
      <c r="O34" s="491"/>
      <c r="P34" s="491"/>
      <c r="Q34" s="491"/>
      <c r="R34" s="491"/>
      <c r="S34" s="491"/>
      <c r="T34" s="491"/>
      <c r="U34" s="491"/>
      <c r="V34" s="491"/>
      <c r="W34" s="492"/>
    </row>
    <row r="35" spans="1:23" ht="15.75" customHeight="1" x14ac:dyDescent="0.25">
      <c r="A35" s="490"/>
      <c r="B35" s="491"/>
      <c r="C35" s="491"/>
      <c r="D35" s="491"/>
      <c r="E35" s="491"/>
      <c r="F35" s="491"/>
      <c r="G35" s="491"/>
      <c r="H35" s="491"/>
      <c r="I35" s="491"/>
      <c r="J35" s="491"/>
      <c r="K35" s="491"/>
      <c r="L35" s="491"/>
      <c r="M35" s="491"/>
      <c r="N35" s="491"/>
      <c r="O35" s="491"/>
      <c r="P35" s="491"/>
      <c r="Q35" s="491"/>
      <c r="R35" s="491"/>
      <c r="S35" s="491"/>
      <c r="T35" s="491"/>
      <c r="U35" s="491"/>
      <c r="V35" s="491"/>
      <c r="W35" s="492"/>
    </row>
    <row r="36" spans="1:23" ht="15.75" customHeight="1" x14ac:dyDescent="0.25">
      <c r="A36" s="490"/>
      <c r="B36" s="491"/>
      <c r="C36" s="491"/>
      <c r="D36" s="491"/>
      <c r="E36" s="491"/>
      <c r="F36" s="491"/>
      <c r="G36" s="491"/>
      <c r="H36" s="491"/>
      <c r="I36" s="491"/>
      <c r="J36" s="491"/>
      <c r="K36" s="491"/>
      <c r="L36" s="491"/>
      <c r="M36" s="491"/>
      <c r="N36" s="491"/>
      <c r="O36" s="491"/>
      <c r="P36" s="491"/>
      <c r="Q36" s="491"/>
      <c r="R36" s="491"/>
      <c r="S36" s="491"/>
      <c r="T36" s="491"/>
      <c r="U36" s="491"/>
      <c r="V36" s="491"/>
      <c r="W36" s="492"/>
    </row>
    <row r="37" spans="1:23" ht="15.75" customHeight="1" x14ac:dyDescent="0.25">
      <c r="A37" s="490"/>
      <c r="B37" s="491"/>
      <c r="C37" s="491"/>
      <c r="D37" s="491"/>
      <c r="E37" s="491"/>
      <c r="F37" s="491"/>
      <c r="G37" s="491"/>
      <c r="H37" s="491"/>
      <c r="I37" s="491"/>
      <c r="J37" s="491"/>
      <c r="K37" s="491"/>
      <c r="L37" s="491"/>
      <c r="M37" s="491"/>
      <c r="N37" s="491"/>
      <c r="O37" s="491"/>
      <c r="P37" s="491"/>
      <c r="Q37" s="491"/>
      <c r="R37" s="491"/>
      <c r="S37" s="491"/>
      <c r="T37" s="491"/>
      <c r="U37" s="491"/>
      <c r="V37" s="491"/>
      <c r="W37" s="492"/>
    </row>
    <row r="38" spans="1:23" ht="15.75" customHeight="1" x14ac:dyDescent="0.25">
      <c r="A38" s="490"/>
      <c r="B38" s="491"/>
      <c r="C38" s="491"/>
      <c r="D38" s="491"/>
      <c r="E38" s="491"/>
      <c r="F38" s="491"/>
      <c r="G38" s="491"/>
      <c r="H38" s="491"/>
      <c r="I38" s="491"/>
      <c r="J38" s="491"/>
      <c r="K38" s="491"/>
      <c r="L38" s="491"/>
      <c r="M38" s="491"/>
      <c r="N38" s="491"/>
      <c r="O38" s="491"/>
      <c r="P38" s="491"/>
      <c r="Q38" s="491"/>
      <c r="R38" s="491"/>
      <c r="S38" s="491"/>
      <c r="T38" s="491"/>
      <c r="U38" s="491"/>
      <c r="V38" s="491"/>
      <c r="W38" s="492"/>
    </row>
    <row r="39" spans="1:23" ht="15.75" customHeight="1" x14ac:dyDescent="0.25">
      <c r="A39" s="490"/>
      <c r="B39" s="491"/>
      <c r="C39" s="491"/>
      <c r="D39" s="491"/>
      <c r="E39" s="491"/>
      <c r="F39" s="491"/>
      <c r="G39" s="491"/>
      <c r="H39" s="491"/>
      <c r="I39" s="491"/>
      <c r="J39" s="491"/>
      <c r="K39" s="491"/>
      <c r="L39" s="491"/>
      <c r="M39" s="491"/>
      <c r="N39" s="491"/>
      <c r="O39" s="491"/>
      <c r="P39" s="491"/>
      <c r="Q39" s="491"/>
      <c r="R39" s="491"/>
      <c r="S39" s="491"/>
      <c r="T39" s="491"/>
      <c r="U39" s="491"/>
      <c r="V39" s="491"/>
      <c r="W39" s="492"/>
    </row>
    <row r="40" spans="1:23" ht="9.75" customHeight="1" thickBot="1" x14ac:dyDescent="0.3">
      <c r="A40" s="493"/>
      <c r="B40" s="494"/>
      <c r="C40" s="494"/>
      <c r="D40" s="494"/>
      <c r="E40" s="494"/>
      <c r="F40" s="494"/>
      <c r="G40" s="494"/>
      <c r="H40" s="494"/>
      <c r="I40" s="494"/>
      <c r="J40" s="494"/>
      <c r="K40" s="494"/>
      <c r="L40" s="494"/>
      <c r="M40" s="494"/>
      <c r="N40" s="494"/>
      <c r="O40" s="494"/>
      <c r="P40" s="494"/>
      <c r="Q40" s="494"/>
      <c r="R40" s="494"/>
      <c r="S40" s="494"/>
      <c r="T40" s="494"/>
      <c r="U40" s="494"/>
      <c r="V40" s="494"/>
      <c r="W40" s="495"/>
    </row>
    <row r="41" spans="1:23" ht="15" customHeight="1" x14ac:dyDescent="0.25">
      <c r="N41" s="60"/>
      <c r="O41" s="60"/>
      <c r="P41" s="60"/>
      <c r="Q41" s="60"/>
      <c r="R41" s="60"/>
      <c r="S41" s="60"/>
      <c r="T41" s="60"/>
      <c r="U41" s="60"/>
      <c r="V41" s="60"/>
      <c r="W41" s="60"/>
    </row>
    <row r="42" spans="1:23" ht="15" customHeight="1" x14ac:dyDescent="0.25">
      <c r="N42" s="60"/>
      <c r="O42" s="60"/>
      <c r="P42" s="60"/>
      <c r="Q42" s="60"/>
      <c r="R42" s="60"/>
      <c r="S42" s="60"/>
      <c r="T42" s="60"/>
      <c r="U42" s="60"/>
      <c r="V42" s="60"/>
      <c r="W42" s="60"/>
    </row>
    <row r="43" spans="1:23" ht="15" customHeight="1" x14ac:dyDescent="0.25">
      <c r="N43" s="60"/>
      <c r="O43" s="60"/>
      <c r="P43" s="60"/>
      <c r="Q43" s="60"/>
      <c r="R43" s="60"/>
      <c r="S43" s="60"/>
      <c r="T43" s="60"/>
      <c r="U43" s="60"/>
      <c r="V43" s="60"/>
      <c r="W43" s="60"/>
    </row>
    <row r="44" spans="1:23" ht="15" customHeight="1" x14ac:dyDescent="0.25">
      <c r="N44" s="60"/>
      <c r="O44" s="60"/>
      <c r="P44" s="60"/>
      <c r="Q44" s="60"/>
      <c r="R44" s="60"/>
      <c r="S44" s="60"/>
      <c r="T44" s="60"/>
      <c r="U44" s="60"/>
      <c r="V44" s="60"/>
      <c r="W44" s="60"/>
    </row>
    <row r="45" spans="1:23" ht="15" hidden="1" customHeight="1" x14ac:dyDescent="0.25">
      <c r="N45" s="60"/>
      <c r="O45" s="60"/>
      <c r="P45" s="60"/>
      <c r="Q45" s="60"/>
      <c r="R45" s="60"/>
      <c r="S45" s="60"/>
      <c r="T45" s="60"/>
      <c r="U45" s="60"/>
      <c r="V45" s="60"/>
      <c r="W45" s="60"/>
    </row>
    <row r="52" spans="2:12" hidden="1" x14ac:dyDescent="0.25">
      <c r="B52" s="80"/>
      <c r="C52" s="80"/>
      <c r="D52" s="80"/>
      <c r="E52" s="80"/>
      <c r="F52" s="80"/>
      <c r="G52" s="80"/>
      <c r="H52" s="80"/>
      <c r="I52" s="80"/>
      <c r="J52" s="80"/>
      <c r="K52" s="80"/>
      <c r="L52" s="80"/>
    </row>
    <row r="53" spans="2:12" hidden="1" x14ac:dyDescent="0.25">
      <c r="B53" s="80"/>
      <c r="C53" s="80"/>
      <c r="D53" s="80"/>
      <c r="E53" s="80"/>
      <c r="F53" s="80"/>
      <c r="G53" s="80"/>
      <c r="H53" s="80"/>
      <c r="I53" s="80"/>
      <c r="J53" s="80"/>
      <c r="K53" s="80"/>
      <c r="L53" s="80"/>
    </row>
    <row r="54" spans="2:12" hidden="1" x14ac:dyDescent="0.25">
      <c r="B54" s="80"/>
      <c r="C54" s="80"/>
      <c r="D54" s="80"/>
      <c r="E54" s="80"/>
      <c r="F54" s="80"/>
      <c r="G54" s="80"/>
      <c r="H54" s="80"/>
      <c r="I54" s="80"/>
      <c r="J54" s="80"/>
      <c r="K54" s="80"/>
      <c r="L54" s="80"/>
    </row>
    <row r="55" spans="2:12" hidden="1" x14ac:dyDescent="0.25">
      <c r="B55" s="80"/>
      <c r="C55" s="80"/>
      <c r="D55" s="80"/>
      <c r="E55" s="80"/>
      <c r="F55" s="80"/>
      <c r="H55" s="80"/>
      <c r="I55" s="80"/>
      <c r="J55" s="80"/>
      <c r="K55" s="80"/>
    </row>
    <row r="56" spans="2:12" hidden="1" x14ac:dyDescent="0.25">
      <c r="C56" s="80"/>
      <c r="D56" s="80"/>
      <c r="E56" s="80"/>
      <c r="F56" s="80"/>
      <c r="H56" s="80"/>
      <c r="I56" s="80"/>
      <c r="J56" s="80"/>
      <c r="K56" s="80"/>
    </row>
    <row r="57" spans="2:12" hidden="1" x14ac:dyDescent="0.25">
      <c r="C57" s="80"/>
      <c r="D57" s="80"/>
      <c r="E57" s="80"/>
      <c r="F57" s="80"/>
      <c r="H57" s="80"/>
      <c r="I57" s="80"/>
      <c r="J57" s="80"/>
      <c r="K57" s="80"/>
    </row>
    <row r="58" spans="2:12" hidden="1" x14ac:dyDescent="0.25">
      <c r="C58" s="80"/>
      <c r="D58" s="80"/>
      <c r="E58" s="80"/>
      <c r="F58" s="80"/>
      <c r="H58" s="80"/>
      <c r="I58" s="80"/>
      <c r="J58" s="80"/>
      <c r="K58" s="80"/>
    </row>
    <row r="59" spans="2:12" hidden="1" x14ac:dyDescent="0.25">
      <c r="C59" s="80"/>
      <c r="D59" s="80"/>
      <c r="E59" s="80"/>
      <c r="F59" s="80"/>
      <c r="H59" s="80"/>
      <c r="I59" s="80"/>
      <c r="J59" s="80"/>
      <c r="K59" s="80"/>
    </row>
    <row r="60" spans="2:12" hidden="1" x14ac:dyDescent="0.25">
      <c r="C60" s="80"/>
      <c r="D60" s="80"/>
      <c r="E60" s="80"/>
      <c r="F60" s="80"/>
      <c r="H60" s="80"/>
      <c r="I60" s="80"/>
      <c r="J60" s="80"/>
      <c r="K60" s="80"/>
    </row>
    <row r="61" spans="2:12" hidden="1" x14ac:dyDescent="0.25">
      <c r="C61" s="80"/>
      <c r="D61" s="80"/>
      <c r="E61" s="80"/>
      <c r="F61" s="80"/>
      <c r="H61" s="80"/>
      <c r="I61" s="80"/>
      <c r="J61" s="80"/>
      <c r="K61" s="80"/>
    </row>
    <row r="62" spans="2:12" hidden="1" x14ac:dyDescent="0.25">
      <c r="C62" s="80"/>
      <c r="D62" s="80"/>
      <c r="E62" s="80"/>
      <c r="F62" s="80"/>
      <c r="H62" s="80"/>
      <c r="I62" s="80"/>
      <c r="J62" s="80"/>
      <c r="K62" s="80"/>
    </row>
    <row r="63" spans="2:12" hidden="1" x14ac:dyDescent="0.25">
      <c r="C63" s="80"/>
      <c r="D63" s="80"/>
      <c r="E63" s="80"/>
      <c r="F63" s="80"/>
      <c r="H63" s="80"/>
      <c r="I63" s="80"/>
      <c r="J63" s="80"/>
      <c r="K63" s="80"/>
    </row>
    <row r="64" spans="2:12" hidden="1" x14ac:dyDescent="0.25">
      <c r="C64" s="80"/>
      <c r="D64" s="80"/>
      <c r="E64" s="80"/>
      <c r="F64" s="80"/>
      <c r="H64" s="80"/>
      <c r="I64" s="80"/>
      <c r="J64" s="80"/>
      <c r="K64" s="80"/>
    </row>
    <row r="65" spans="3:11" hidden="1" x14ac:dyDescent="0.25">
      <c r="C65" s="80"/>
      <c r="D65" s="80"/>
      <c r="E65" s="80"/>
      <c r="F65" s="80"/>
      <c r="H65" s="80"/>
      <c r="I65" s="80"/>
      <c r="J65" s="80"/>
      <c r="K65" s="80"/>
    </row>
    <row r="66" spans="3:11" hidden="1" x14ac:dyDescent="0.25">
      <c r="C66" s="80"/>
      <c r="D66" s="80"/>
      <c r="E66" s="80"/>
      <c r="F66" s="80"/>
      <c r="H66" s="80"/>
      <c r="I66" s="80"/>
      <c r="J66" s="80"/>
      <c r="K66" s="80"/>
    </row>
    <row r="73" spans="3:11" hidden="1" x14ac:dyDescent="0.25">
      <c r="C73" s="81"/>
      <c r="D73" s="81"/>
      <c r="E73" s="80"/>
      <c r="F73" s="80"/>
    </row>
  </sheetData>
  <sheetProtection password="CA25" sheet="1" selectLockedCells="1"/>
  <mergeCells count="28">
    <mergeCell ref="L9:V9"/>
    <mergeCell ref="A30:W30"/>
    <mergeCell ref="A31:W40"/>
    <mergeCell ref="E11:I11"/>
    <mergeCell ref="P11:V11"/>
    <mergeCell ref="E10:I10"/>
    <mergeCell ref="P10:V10"/>
    <mergeCell ref="L11:O11"/>
    <mergeCell ref="Q16:T16"/>
    <mergeCell ref="V16:W16"/>
    <mergeCell ref="B16:D16"/>
    <mergeCell ref="E16:H16"/>
    <mergeCell ref="D2:S5"/>
    <mergeCell ref="I16:L16"/>
    <mergeCell ref="M16:P16"/>
    <mergeCell ref="B10:D10"/>
    <mergeCell ref="L10:O10"/>
    <mergeCell ref="B11:D11"/>
    <mergeCell ref="E12:I12"/>
    <mergeCell ref="B12:D12"/>
    <mergeCell ref="L12:O12"/>
    <mergeCell ref="P12:V12"/>
    <mergeCell ref="B9:I9"/>
    <mergeCell ref="U2:W2"/>
    <mergeCell ref="U3:W3"/>
    <mergeCell ref="U4:W4"/>
    <mergeCell ref="U5:W5"/>
    <mergeCell ref="B2:C5"/>
  </mergeCells>
  <dataValidations count="12">
    <dataValidation allowBlank="1" showInputMessage="1" showErrorMessage="1" promptTitle="Nombre de la Serie" prompt="Registre el nombre de la serie" sqref="B18:B28" xr:uid="{00000000-0002-0000-0400-000000000000}"/>
    <dataValidation allowBlank="1" showInputMessage="1" showErrorMessage="1" promptTitle="Hora de Inicio" prompt="Registre la hora de inicio de la serie" sqref="C18:C28" xr:uid="{00000000-0002-0000-0400-000001000000}"/>
    <dataValidation type="whole" operator="greaterThan" allowBlank="1" showInputMessage="1" showErrorMessage="1" error="Debe registrar solo números, no texto." promptTitle="Peso mínimo" prompt="Registre en números el peso mínimo del ganado corrido en la serie" sqref="E18:E28 I18:I28 M18:M28 Q18:Q28" xr:uid="{00000000-0002-0000-0400-000002000000}">
      <formula1>0</formula1>
    </dataValidation>
    <dataValidation type="whole" operator="greaterThan" allowBlank="1" showInputMessage="1" showErrorMessage="1" error="Debe registrar solo números, no texto." promptTitle="Peso máximo" prompt="Registre en números el peso máximo del ganado corrido en la serie." sqref="F18:F28 J18:J28 N18:N28 R18:R28" xr:uid="{00000000-0002-0000-0400-000003000000}">
      <formula1>0</formula1>
    </dataValidation>
    <dataValidation type="whole" operator="greaterThan" allowBlank="1" showInputMessage="1" showErrorMessage="1" error="Debe registrar solo números, no texto." promptTitle="Cantidad de Ganado" prompt="Registre en números la cantidad de ganado utilizado en el primer animal." sqref="G18:G28" xr:uid="{00000000-0002-0000-0400-000004000000}">
      <formula1>0</formula1>
    </dataValidation>
    <dataValidation type="whole" allowBlank="1" showInputMessage="1" showErrorMessage="1" error="Debe registrar solo números, no texto." promptTitle="Cantidad de Ganado bajo peso" prompt="Registre la cantidad de ganado bajo el peso reglamentario (Art. 242)" sqref="H18:H28 L18:L28 P18:P28 T18:T28" xr:uid="{00000000-0002-0000-0400-000005000000}">
      <formula1>0</formula1>
      <formula2>500</formula2>
    </dataValidation>
    <dataValidation allowBlank="1" showInputMessage="1" showErrorMessage="1" promptTitle="Tipo de Ganado" prompt="Registre el Tipo de Ganado" sqref="V18:V28" xr:uid="{00000000-0002-0000-0400-000006000000}"/>
    <dataValidation allowBlank="1" showInputMessage="1" showErrorMessage="1" promptTitle="Calidad del Ganado" prompt="Registre la calidad del ganado (buena, regular o mala)" sqref="W18:W28" xr:uid="{00000000-0002-0000-0400-000007000000}"/>
    <dataValidation type="whole" operator="greaterThan" allowBlank="1" showInputMessage="1" showErrorMessage="1" error="Registre el número de colleras." promptTitle="Numero de Colleras" prompt="Registre el número de colleras participantes en la serie" sqref="D18:D28" xr:uid="{00000000-0002-0000-0400-000008000000}">
      <formula1>0</formula1>
    </dataValidation>
    <dataValidation type="whole" operator="greaterThan" allowBlank="1" showInputMessage="1" showErrorMessage="1" error="Debe registrar solo números, no texto." promptTitle="Cantidad de Ganado" prompt="Registre en números la cantidad de ganado utilizado en el segundo animal." sqref="K18:K28" xr:uid="{00000000-0002-0000-0400-000009000000}">
      <formula1>0</formula1>
    </dataValidation>
    <dataValidation type="whole" operator="greaterThan" allowBlank="1" showInputMessage="1" showErrorMessage="1" error="Debe registrar solo números, no texto." promptTitle="Cantidad de Ganado" prompt="Registre en números la cantidad de ganado utilizado en el tercer animal." sqref="O18:O28" xr:uid="{00000000-0002-0000-0400-00000A000000}">
      <formula1>0</formula1>
    </dataValidation>
    <dataValidation type="whole" operator="greaterThan" allowBlank="1" showInputMessage="1" showErrorMessage="1" error="Debe registrar solo números, no texto." promptTitle="Cantidad de Ganado" prompt="Registre en números la cantidad de ganado utilizado en el cuarto animal." sqref="S18:S28" xr:uid="{00000000-0002-0000-0400-00000B000000}">
      <formula1>0</formula1>
    </dataValidation>
  </dataValidations>
  <pageMargins left="0.23622047244094491" right="0.23622047244094491" top="0" bottom="0" header="0.31496062992125984" footer="0.31496062992125984"/>
  <pageSetup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R76"/>
  <sheetViews>
    <sheetView showGridLines="0" showRowColHeaders="0" topLeftCell="C6" zoomScale="48" zoomScaleNormal="48" zoomScalePageLayoutView="80" workbookViewId="0">
      <selection activeCell="D8" sqref="D8:E8"/>
    </sheetView>
  </sheetViews>
  <sheetFormatPr baseColWidth="10" defaultColWidth="0" defaultRowHeight="15" zeroHeight="1" x14ac:dyDescent="0.25"/>
  <cols>
    <col min="1" max="1" width="15" style="53" hidden="1" customWidth="1"/>
    <col min="2" max="2" width="6.140625" style="53" hidden="1" customWidth="1"/>
    <col min="3" max="3" width="6.140625" style="53" customWidth="1"/>
    <col min="4" max="4" width="35.140625" style="53" customWidth="1"/>
    <col min="5" max="5" width="49.42578125" style="53" customWidth="1"/>
    <col min="6" max="6" width="11.42578125" style="53" customWidth="1"/>
    <col min="7" max="7" width="30.42578125" style="53" customWidth="1"/>
    <col min="8" max="8" width="5" style="53" customWidth="1"/>
    <col min="9" max="9" width="15.28515625" style="53" customWidth="1"/>
    <col min="10" max="10" width="15.7109375" style="53" customWidth="1"/>
    <col min="11" max="11" width="1.7109375" style="53" customWidth="1"/>
    <col min="12" max="15" width="8.140625" style="53" customWidth="1"/>
    <col min="16" max="17" width="11.42578125" style="53" hidden="1" customWidth="1"/>
    <col min="18" max="18" width="1.7109375" style="53" customWidth="1"/>
    <col min="19" max="16384" width="19.28515625" style="53" hidden="1"/>
  </cols>
  <sheetData>
    <row r="1" spans="1:15" ht="26.25" customHeight="1" x14ac:dyDescent="0.25">
      <c r="B1" s="81"/>
      <c r="C1" s="157"/>
      <c r="D1" s="158"/>
      <c r="E1" s="442" t="s">
        <v>315</v>
      </c>
      <c r="F1" s="443"/>
      <c r="G1" s="443"/>
      <c r="H1" s="443"/>
      <c r="I1" s="444"/>
      <c r="J1" s="522" t="s">
        <v>203</v>
      </c>
      <c r="K1" s="523"/>
      <c r="L1" s="506" t="s">
        <v>250</v>
      </c>
      <c r="M1" s="507"/>
      <c r="N1" s="507"/>
      <c r="O1" s="508"/>
    </row>
    <row r="2" spans="1:15" ht="21" customHeight="1" x14ac:dyDescent="0.25">
      <c r="B2" s="81"/>
      <c r="C2" s="159"/>
      <c r="D2" s="160"/>
      <c r="E2" s="445"/>
      <c r="F2" s="446"/>
      <c r="G2" s="446"/>
      <c r="H2" s="446"/>
      <c r="I2" s="447"/>
      <c r="J2" s="524" t="s">
        <v>204</v>
      </c>
      <c r="K2" s="525"/>
      <c r="L2" s="509">
        <f>'1.-Ganado'!U3</f>
        <v>9</v>
      </c>
      <c r="M2" s="510"/>
      <c r="N2" s="510"/>
      <c r="O2" s="511"/>
    </row>
    <row r="3" spans="1:15" ht="15.75" customHeight="1" x14ac:dyDescent="0.25">
      <c r="B3" s="81"/>
      <c r="C3" s="159"/>
      <c r="D3" s="160"/>
      <c r="E3" s="445"/>
      <c r="F3" s="446"/>
      <c r="G3" s="446"/>
      <c r="H3" s="446"/>
      <c r="I3" s="447"/>
      <c r="J3" s="524" t="s">
        <v>35</v>
      </c>
      <c r="K3" s="525"/>
      <c r="L3" s="512">
        <v>43145</v>
      </c>
      <c r="M3" s="513"/>
      <c r="N3" s="513"/>
      <c r="O3" s="514"/>
    </row>
    <row r="4" spans="1:15" ht="17.25" customHeight="1" thickBot="1" x14ac:dyDescent="0.3">
      <c r="B4" s="81"/>
      <c r="C4" s="161"/>
      <c r="D4" s="162"/>
      <c r="E4" s="448"/>
      <c r="F4" s="449"/>
      <c r="G4" s="449"/>
      <c r="H4" s="449"/>
      <c r="I4" s="450"/>
      <c r="J4" s="526" t="s">
        <v>3</v>
      </c>
      <c r="K4" s="527"/>
      <c r="L4" s="515" t="s">
        <v>312</v>
      </c>
      <c r="M4" s="516"/>
      <c r="N4" s="516"/>
      <c r="O4" s="517"/>
    </row>
    <row r="5" spans="1:15" ht="14.25" customHeight="1" x14ac:dyDescent="0.25">
      <c r="D5" s="99"/>
      <c r="E5" s="99"/>
      <c r="F5" s="100"/>
      <c r="G5" s="100"/>
      <c r="H5" s="100"/>
      <c r="I5" s="100"/>
      <c r="J5" s="101"/>
    </row>
    <row r="6" spans="1:15" ht="25.5" customHeight="1" x14ac:dyDescent="0.25">
      <c r="C6" s="519" t="s">
        <v>314</v>
      </c>
      <c r="D6" s="520"/>
      <c r="E6" s="521"/>
      <c r="F6" s="100"/>
      <c r="G6" s="100"/>
      <c r="H6" s="100"/>
      <c r="I6" s="100"/>
      <c r="J6" s="101"/>
    </row>
    <row r="7" spans="1:15" ht="24.95" customHeight="1" x14ac:dyDescent="0.35">
      <c r="C7" s="199" t="s">
        <v>115</v>
      </c>
      <c r="D7" s="518" t="s">
        <v>209</v>
      </c>
      <c r="E7" s="518"/>
      <c r="G7" s="197" t="s">
        <v>6</v>
      </c>
      <c r="H7" s="556" t="str">
        <f>IF(Portada!$G$16="","",Portada!$G$16)</f>
        <v>Guenter Johann Gude Mora</v>
      </c>
      <c r="I7" s="556"/>
      <c r="J7" s="556"/>
      <c r="K7" s="556"/>
      <c r="L7" s="556"/>
      <c r="M7" s="556"/>
      <c r="N7" s="556"/>
    </row>
    <row r="8" spans="1:15" ht="24.95" customHeight="1" x14ac:dyDescent="0.35">
      <c r="C8" s="200">
        <v>1</v>
      </c>
      <c r="D8" s="555" t="s">
        <v>339</v>
      </c>
      <c r="E8" s="555"/>
      <c r="F8" s="120"/>
      <c r="G8" s="198" t="s">
        <v>291</v>
      </c>
      <c r="H8" s="557" t="str">
        <f>IF(Portada!$G$11="","",Portada!$G$11)</f>
        <v>Interclubes en tres series</v>
      </c>
      <c r="I8" s="557"/>
      <c r="J8" s="557"/>
      <c r="K8" s="557"/>
      <c r="L8" s="557"/>
      <c r="M8" s="557"/>
      <c r="N8" s="557"/>
      <c r="O8" s="201"/>
    </row>
    <row r="9" spans="1:15" ht="24.95" customHeight="1" x14ac:dyDescent="0.35">
      <c r="C9" s="200">
        <v>2</v>
      </c>
      <c r="D9" s="555"/>
      <c r="E9" s="555"/>
      <c r="F9" s="120"/>
      <c r="G9" s="198" t="s">
        <v>5</v>
      </c>
      <c r="H9" s="558" t="str">
        <f>IF(Portada!$G$9="","",Portada!$G$9)</f>
        <v>29 Y 30 DE ENERO 2022</v>
      </c>
      <c r="I9" s="557"/>
      <c r="J9" s="557"/>
      <c r="K9" s="557"/>
      <c r="L9" s="557"/>
      <c r="M9" s="557"/>
      <c r="N9" s="557"/>
      <c r="O9" s="201"/>
    </row>
    <row r="10" spans="1:15" ht="24.95" customHeight="1" x14ac:dyDescent="0.35">
      <c r="C10" s="200">
        <v>3</v>
      </c>
      <c r="D10" s="555"/>
      <c r="E10" s="555"/>
      <c r="L10" s="79"/>
      <c r="M10" s="79"/>
      <c r="N10" s="79"/>
      <c r="O10" s="79"/>
    </row>
    <row r="11" spans="1:15" ht="24.95" customHeight="1" x14ac:dyDescent="0.35">
      <c r="C11" s="200">
        <v>4</v>
      </c>
      <c r="D11" s="555"/>
      <c r="E11" s="555"/>
      <c r="F11" s="120"/>
      <c r="L11" s="79"/>
      <c r="M11" s="79"/>
      <c r="N11" s="79"/>
      <c r="O11" s="79"/>
    </row>
    <row r="12" spans="1:15" ht="11.25" customHeight="1" thickBot="1" x14ac:dyDescent="0.3">
      <c r="E12" s="202"/>
      <c r="F12" s="79"/>
      <c r="G12" s="79"/>
      <c r="H12" s="79"/>
      <c r="I12" s="79"/>
      <c r="J12" s="79"/>
      <c r="L12" s="203"/>
      <c r="M12" s="203"/>
      <c r="N12" s="203"/>
      <c r="O12" s="203"/>
    </row>
    <row r="13" spans="1:15" ht="24" thickBot="1" x14ac:dyDescent="0.3">
      <c r="B13" s="102"/>
      <c r="C13" s="528" t="s">
        <v>221</v>
      </c>
      <c r="D13" s="529"/>
      <c r="E13" s="529"/>
      <c r="F13" s="529"/>
      <c r="G13" s="529"/>
      <c r="H13" s="529"/>
      <c r="I13" s="529"/>
      <c r="J13" s="529"/>
      <c r="K13" s="529"/>
      <c r="L13" s="529"/>
      <c r="M13" s="529"/>
      <c r="N13" s="529"/>
      <c r="O13" s="530"/>
    </row>
    <row r="14" spans="1:15" ht="22.5" customHeight="1" x14ac:dyDescent="0.25">
      <c r="A14" s="79"/>
      <c r="C14" s="531" t="s">
        <v>222</v>
      </c>
      <c r="D14" s="531"/>
      <c r="E14" s="531"/>
      <c r="F14" s="531"/>
      <c r="G14" s="531"/>
      <c r="H14" s="531"/>
      <c r="I14" s="531"/>
      <c r="J14" s="531"/>
      <c r="K14" s="531"/>
      <c r="L14" s="531"/>
      <c r="M14" s="531"/>
      <c r="N14" s="531"/>
      <c r="O14" s="531"/>
    </row>
    <row r="15" spans="1:15" ht="24.75" customHeight="1" x14ac:dyDescent="0.25">
      <c r="A15" s="79"/>
      <c r="C15" s="532" t="s">
        <v>198</v>
      </c>
      <c r="D15" s="532"/>
      <c r="E15" s="532"/>
      <c r="F15" s="532"/>
      <c r="G15" s="532"/>
      <c r="H15" s="532"/>
      <c r="I15" s="532"/>
      <c r="J15" s="532"/>
      <c r="K15" s="532"/>
      <c r="L15" s="532"/>
      <c r="M15" s="532"/>
      <c r="N15" s="532"/>
      <c r="O15" s="532"/>
    </row>
    <row r="16" spans="1:15" ht="9.75" customHeight="1" thickBot="1" x14ac:dyDescent="0.3">
      <c r="A16" s="79"/>
      <c r="B16" s="119"/>
    </row>
    <row r="17" spans="1:17" ht="29.25" customHeight="1" thickBot="1" x14ac:dyDescent="0.3">
      <c r="A17" s="79"/>
      <c r="B17" s="119"/>
      <c r="C17" s="119"/>
      <c r="D17" s="119"/>
      <c r="E17" s="119"/>
      <c r="F17" s="119"/>
      <c r="G17" s="119"/>
      <c r="H17" s="119"/>
      <c r="I17" s="119"/>
      <c r="J17" s="119"/>
      <c r="K17" s="119"/>
      <c r="L17" s="533" t="s">
        <v>208</v>
      </c>
      <c r="M17" s="534"/>
      <c r="N17" s="534"/>
      <c r="O17" s="535"/>
    </row>
    <row r="18" spans="1:17" ht="39.75" customHeight="1" thickBot="1" x14ac:dyDescent="0.35">
      <c r="B18" s="121" t="s">
        <v>4</v>
      </c>
      <c r="C18" s="165"/>
      <c r="D18" s="191" t="s">
        <v>228</v>
      </c>
      <c r="E18" s="541" t="s">
        <v>229</v>
      </c>
      <c r="F18" s="541"/>
      <c r="G18" s="541"/>
      <c r="H18" s="541"/>
      <c r="I18" s="541"/>
      <c r="J18" s="541"/>
      <c r="K18" s="541"/>
      <c r="L18" s="191">
        <v>1</v>
      </c>
      <c r="M18" s="191">
        <v>2</v>
      </c>
      <c r="N18" s="191">
        <v>3</v>
      </c>
      <c r="O18" s="191">
        <v>4</v>
      </c>
      <c r="P18" s="103">
        <v>1</v>
      </c>
      <c r="Q18" s="53" t="s">
        <v>260</v>
      </c>
    </row>
    <row r="19" spans="1:17" s="103" customFormat="1" ht="42.95" customHeight="1" x14ac:dyDescent="0.3">
      <c r="A19" s="103">
        <v>1</v>
      </c>
      <c r="B19" s="559">
        <v>0.2</v>
      </c>
      <c r="C19" s="548" t="s">
        <v>242</v>
      </c>
      <c r="D19" s="182" t="s">
        <v>7</v>
      </c>
      <c r="E19" s="565" t="s">
        <v>320</v>
      </c>
      <c r="F19" s="544"/>
      <c r="G19" s="544"/>
      <c r="H19" s="544"/>
      <c r="I19" s="544"/>
      <c r="J19" s="544"/>
      <c r="K19" s="544"/>
      <c r="L19" s="83">
        <v>5</v>
      </c>
      <c r="M19" s="83"/>
      <c r="N19" s="83"/>
      <c r="O19" s="83"/>
      <c r="P19" s="103">
        <v>2</v>
      </c>
    </row>
    <row r="20" spans="1:17" s="103" customFormat="1" ht="42.95" customHeight="1" x14ac:dyDescent="0.3">
      <c r="A20" s="103">
        <v>2</v>
      </c>
      <c r="B20" s="560"/>
      <c r="C20" s="549"/>
      <c r="D20" s="183" t="s">
        <v>8</v>
      </c>
      <c r="E20" s="562" t="s">
        <v>31</v>
      </c>
      <c r="F20" s="539"/>
      <c r="G20" s="539"/>
      <c r="H20" s="539"/>
      <c r="I20" s="539"/>
      <c r="J20" s="539"/>
      <c r="K20" s="539"/>
      <c r="L20" s="163">
        <v>5</v>
      </c>
      <c r="M20" s="163"/>
      <c r="N20" s="163"/>
      <c r="O20" s="163"/>
      <c r="P20" s="103">
        <v>3</v>
      </c>
    </row>
    <row r="21" spans="1:17" s="103" customFormat="1" ht="42.95" customHeight="1" x14ac:dyDescent="0.3">
      <c r="A21" s="103">
        <v>3</v>
      </c>
      <c r="B21" s="560"/>
      <c r="C21" s="549"/>
      <c r="D21" s="183" t="s">
        <v>9</v>
      </c>
      <c r="E21" s="562" t="s">
        <v>316</v>
      </c>
      <c r="F21" s="539"/>
      <c r="G21" s="539"/>
      <c r="H21" s="539"/>
      <c r="I21" s="539"/>
      <c r="J21" s="539"/>
      <c r="K21" s="539"/>
      <c r="L21" s="163">
        <v>5</v>
      </c>
      <c r="M21" s="163"/>
      <c r="N21" s="163"/>
      <c r="O21" s="163"/>
      <c r="P21" s="103">
        <v>4</v>
      </c>
    </row>
    <row r="22" spans="1:17" s="103" customFormat="1" ht="36.75" customHeight="1" x14ac:dyDescent="0.3">
      <c r="A22" s="103">
        <v>4</v>
      </c>
      <c r="B22" s="560"/>
      <c r="C22" s="549"/>
      <c r="D22" s="184" t="s">
        <v>10</v>
      </c>
      <c r="E22" s="562" t="s">
        <v>11</v>
      </c>
      <c r="F22" s="539"/>
      <c r="G22" s="539"/>
      <c r="H22" s="539"/>
      <c r="I22" s="539"/>
      <c r="J22" s="539"/>
      <c r="K22" s="539"/>
      <c r="L22" s="163">
        <v>5</v>
      </c>
      <c r="M22" s="163"/>
      <c r="N22" s="163"/>
      <c r="O22" s="163"/>
      <c r="P22" s="103">
        <v>5</v>
      </c>
    </row>
    <row r="23" spans="1:17" s="103" customFormat="1" ht="42.95" customHeight="1" thickBot="1" x14ac:dyDescent="0.35">
      <c r="A23" s="103">
        <v>5</v>
      </c>
      <c r="B23" s="561"/>
      <c r="C23" s="550"/>
      <c r="D23" s="185" t="s">
        <v>17</v>
      </c>
      <c r="E23" s="542" t="s">
        <v>32</v>
      </c>
      <c r="F23" s="540"/>
      <c r="G23" s="540"/>
      <c r="H23" s="540"/>
      <c r="I23" s="540"/>
      <c r="J23" s="540"/>
      <c r="K23" s="540"/>
      <c r="L23" s="163">
        <v>5</v>
      </c>
      <c r="M23" s="163"/>
      <c r="N23" s="163"/>
      <c r="O23" s="163"/>
      <c r="P23" s="103">
        <v>6</v>
      </c>
    </row>
    <row r="24" spans="1:17" ht="30" hidden="1" customHeight="1" thickBot="1" x14ac:dyDescent="0.4">
      <c r="C24" s="193"/>
      <c r="D24" s="128"/>
      <c r="E24" s="128"/>
      <c r="F24" s="128"/>
      <c r="G24" s="128"/>
      <c r="H24" s="128"/>
      <c r="I24" s="554" t="s">
        <v>251</v>
      </c>
      <c r="J24" s="554"/>
      <c r="K24" s="128"/>
      <c r="L24" s="214">
        <f>SUM(L19:L23)</f>
        <v>25</v>
      </c>
      <c r="M24" s="214">
        <f>SUM(M19:M23)</f>
        <v>0</v>
      </c>
      <c r="N24" s="214">
        <f>SUM(N19:N23)</f>
        <v>0</v>
      </c>
      <c r="O24" s="214">
        <f>SUM(O19:O23)</f>
        <v>0</v>
      </c>
      <c r="P24" s="103">
        <v>7</v>
      </c>
      <c r="Q24" s="53" t="s">
        <v>261</v>
      </c>
    </row>
    <row r="25" spans="1:17" ht="30" hidden="1" customHeight="1" thickBot="1" x14ac:dyDescent="0.4">
      <c r="C25" s="192"/>
      <c r="D25" s="186" t="s">
        <v>239</v>
      </c>
      <c r="E25" s="186"/>
      <c r="F25" s="186"/>
      <c r="G25" s="186"/>
      <c r="H25" s="186"/>
      <c r="I25" s="186"/>
      <c r="J25" s="126" t="s">
        <v>38</v>
      </c>
      <c r="K25" s="187"/>
      <c r="L25" s="215">
        <f>L24*$B$19</f>
        <v>5</v>
      </c>
      <c r="M25" s="215">
        <f>M24*$B$19</f>
        <v>0</v>
      </c>
      <c r="N25" s="215">
        <f>N24*$B$19</f>
        <v>0</v>
      </c>
      <c r="O25" s="215">
        <f>O24*$B$19</f>
        <v>0</v>
      </c>
      <c r="P25" s="103">
        <v>8</v>
      </c>
      <c r="Q25" s="53" t="s">
        <v>262</v>
      </c>
    </row>
    <row r="26" spans="1:17" s="103" customFormat="1" ht="42.95" customHeight="1" x14ac:dyDescent="0.3">
      <c r="A26" s="103">
        <v>6</v>
      </c>
      <c r="B26" s="560">
        <v>0.8</v>
      </c>
      <c r="C26" s="551" t="s">
        <v>241</v>
      </c>
      <c r="D26" s="188" t="s">
        <v>12</v>
      </c>
      <c r="E26" s="544" t="s">
        <v>317</v>
      </c>
      <c r="F26" s="544"/>
      <c r="G26" s="544"/>
      <c r="H26" s="544"/>
      <c r="I26" s="544"/>
      <c r="J26" s="544"/>
      <c r="K26" s="544"/>
      <c r="L26" s="83">
        <v>5</v>
      </c>
      <c r="M26" s="83"/>
      <c r="N26" s="83"/>
      <c r="O26" s="83"/>
      <c r="P26" s="103">
        <v>9</v>
      </c>
    </row>
    <row r="27" spans="1:17" s="103" customFormat="1" ht="42.95" customHeight="1" x14ac:dyDescent="0.3">
      <c r="A27" s="103">
        <v>7</v>
      </c>
      <c r="B27" s="560"/>
      <c r="C27" s="552"/>
      <c r="D27" s="189" t="s">
        <v>177</v>
      </c>
      <c r="E27" s="539" t="s">
        <v>168</v>
      </c>
      <c r="F27" s="539"/>
      <c r="G27" s="539"/>
      <c r="H27" s="539"/>
      <c r="I27" s="539"/>
      <c r="J27" s="539"/>
      <c r="K27" s="539"/>
      <c r="L27" s="163">
        <v>5</v>
      </c>
      <c r="M27" s="163"/>
      <c r="N27" s="163"/>
      <c r="O27" s="163"/>
      <c r="P27" s="103">
        <v>10</v>
      </c>
    </row>
    <row r="28" spans="1:17" s="103" customFormat="1" ht="42.75" customHeight="1" x14ac:dyDescent="0.3">
      <c r="A28" s="103">
        <v>8</v>
      </c>
      <c r="B28" s="560"/>
      <c r="C28" s="552"/>
      <c r="D28" s="189" t="s">
        <v>181</v>
      </c>
      <c r="E28" s="539" t="s">
        <v>169</v>
      </c>
      <c r="F28" s="539"/>
      <c r="G28" s="539"/>
      <c r="H28" s="539"/>
      <c r="I28" s="539"/>
      <c r="J28" s="539"/>
      <c r="K28" s="539"/>
      <c r="L28" s="163">
        <v>5</v>
      </c>
      <c r="M28" s="163"/>
      <c r="N28" s="163"/>
      <c r="O28" s="163"/>
      <c r="P28" s="103">
        <v>11</v>
      </c>
    </row>
    <row r="29" spans="1:17" s="103" customFormat="1" ht="42.95" customHeight="1" x14ac:dyDescent="0.3">
      <c r="A29" s="103">
        <v>9</v>
      </c>
      <c r="B29" s="560"/>
      <c r="C29" s="552"/>
      <c r="D29" s="189" t="s">
        <v>15</v>
      </c>
      <c r="E29" s="539" t="s">
        <v>318</v>
      </c>
      <c r="F29" s="539"/>
      <c r="G29" s="539"/>
      <c r="H29" s="539"/>
      <c r="I29" s="539"/>
      <c r="J29" s="539"/>
      <c r="K29" s="539"/>
      <c r="L29" s="163">
        <v>5</v>
      </c>
      <c r="M29" s="163"/>
      <c r="N29" s="163"/>
      <c r="O29" s="163"/>
      <c r="P29" s="103">
        <v>12</v>
      </c>
    </row>
    <row r="30" spans="1:17" s="103" customFormat="1" ht="42.95" customHeight="1" thickBot="1" x14ac:dyDescent="0.35">
      <c r="A30" s="103">
        <v>10</v>
      </c>
      <c r="B30" s="560"/>
      <c r="C30" s="553"/>
      <c r="D30" s="190" t="s">
        <v>16</v>
      </c>
      <c r="E30" s="540" t="s">
        <v>319</v>
      </c>
      <c r="F30" s="540"/>
      <c r="G30" s="540"/>
      <c r="H30" s="540"/>
      <c r="I30" s="540"/>
      <c r="J30" s="540"/>
      <c r="K30" s="540"/>
      <c r="L30" s="167">
        <v>5</v>
      </c>
      <c r="M30" s="167"/>
      <c r="N30" s="167"/>
      <c r="O30" s="167"/>
      <c r="P30" s="103">
        <v>13</v>
      </c>
    </row>
    <row r="31" spans="1:17" ht="30" hidden="1" customHeight="1" thickBot="1" x14ac:dyDescent="0.35">
      <c r="I31" s="554" t="s">
        <v>252</v>
      </c>
      <c r="J31" s="554"/>
      <c r="L31" s="166">
        <f>SUM(L26:L30)</f>
        <v>25</v>
      </c>
      <c r="M31" s="166">
        <f>SUM(M26:M30)</f>
        <v>0</v>
      </c>
      <c r="N31" s="166">
        <f>SUM(N26:N30)</f>
        <v>0</v>
      </c>
      <c r="O31" s="166">
        <f>SUM(O26:O30)</f>
        <v>0</v>
      </c>
      <c r="P31" s="103">
        <v>14</v>
      </c>
      <c r="Q31" s="53" t="s">
        <v>261</v>
      </c>
    </row>
    <row r="32" spans="1:17" s="123" customFormat="1" ht="30" hidden="1" customHeight="1" thickBot="1" x14ac:dyDescent="0.35">
      <c r="C32" s="125"/>
      <c r="D32" s="564" t="s">
        <v>65</v>
      </c>
      <c r="E32" s="564"/>
      <c r="F32" s="564"/>
      <c r="G32" s="564"/>
      <c r="H32" s="564"/>
      <c r="I32" s="564"/>
      <c r="J32" s="269" t="s">
        <v>41</v>
      </c>
      <c r="K32" s="122"/>
      <c r="L32" s="164">
        <f>L31*$B$26</f>
        <v>20</v>
      </c>
      <c r="M32" s="164">
        <f>M31*$B$26</f>
        <v>0</v>
      </c>
      <c r="N32" s="164">
        <f>N31*$B$26</f>
        <v>0</v>
      </c>
      <c r="O32" s="164">
        <f>O31*$B$26</f>
        <v>0</v>
      </c>
      <c r="P32" s="103">
        <v>15</v>
      </c>
      <c r="Q32" s="53" t="s">
        <v>262</v>
      </c>
    </row>
    <row r="33" spans="3:17" ht="30" hidden="1" customHeight="1" thickBot="1" x14ac:dyDescent="0.35">
      <c r="J33" s="117" t="s">
        <v>211</v>
      </c>
      <c r="L33" s="204">
        <v>1</v>
      </c>
      <c r="M33" s="204">
        <v>2</v>
      </c>
      <c r="N33" s="204">
        <v>3</v>
      </c>
      <c r="O33" s="204">
        <v>4</v>
      </c>
      <c r="P33" s="205">
        <v>1</v>
      </c>
      <c r="Q33" s="249">
        <v>16</v>
      </c>
    </row>
    <row r="34" spans="3:17" s="208" customFormat="1" ht="30" hidden="1" customHeight="1" x14ac:dyDescent="0.25">
      <c r="C34" s="127"/>
      <c r="D34" s="543" t="s">
        <v>233</v>
      </c>
      <c r="E34" s="543"/>
      <c r="F34" s="563">
        <v>2</v>
      </c>
      <c r="G34" s="206" t="s">
        <v>237</v>
      </c>
      <c r="H34" s="139"/>
      <c r="I34" s="139"/>
      <c r="J34" s="140"/>
      <c r="K34" s="141"/>
      <c r="L34" s="177">
        <f>L25</f>
        <v>5</v>
      </c>
      <c r="M34" s="177">
        <f>M25</f>
        <v>0</v>
      </c>
      <c r="N34" s="177">
        <f>N25</f>
        <v>0</v>
      </c>
      <c r="O34" s="177">
        <f>O25</f>
        <v>0</v>
      </c>
      <c r="P34" s="207">
        <v>2</v>
      </c>
      <c r="Q34" s="250">
        <v>17</v>
      </c>
    </row>
    <row r="35" spans="3:17" ht="30" hidden="1" customHeight="1" thickBot="1" x14ac:dyDescent="0.35">
      <c r="D35" s="543"/>
      <c r="E35" s="543"/>
      <c r="F35" s="563"/>
      <c r="G35" s="209" t="s">
        <v>238</v>
      </c>
      <c r="H35" s="132"/>
      <c r="I35" s="132"/>
      <c r="J35" s="133"/>
      <c r="K35" s="134"/>
      <c r="L35" s="142">
        <f>L32</f>
        <v>20</v>
      </c>
      <c r="M35" s="142">
        <f>M32</f>
        <v>0</v>
      </c>
      <c r="N35" s="142">
        <f>N32</f>
        <v>0</v>
      </c>
      <c r="O35" s="142">
        <f>O32</f>
        <v>0</v>
      </c>
      <c r="P35" s="210">
        <v>3</v>
      </c>
      <c r="Q35" s="249">
        <v>18</v>
      </c>
    </row>
    <row r="36" spans="3:17" ht="30" hidden="1" customHeight="1" x14ac:dyDescent="0.25">
      <c r="D36" s="543"/>
      <c r="E36" s="543"/>
      <c r="F36" s="563">
        <v>3</v>
      </c>
      <c r="G36" s="206" t="s">
        <v>263</v>
      </c>
      <c r="H36" s="135"/>
      <c r="I36" s="135"/>
      <c r="J36" s="135"/>
      <c r="K36" s="135"/>
      <c r="L36" s="143">
        <f>SUM(L25,L32)</f>
        <v>25</v>
      </c>
      <c r="M36" s="143">
        <f>SUM(M25,M32)</f>
        <v>0</v>
      </c>
      <c r="N36" s="143">
        <f>SUM(N25,N32)</f>
        <v>0</v>
      </c>
      <c r="O36" s="143">
        <f>SUM(O25,O32)</f>
        <v>0</v>
      </c>
      <c r="P36" s="210">
        <v>4</v>
      </c>
      <c r="Q36" s="250">
        <v>19</v>
      </c>
    </row>
    <row r="37" spans="3:17" s="123" customFormat="1" ht="30" hidden="1" customHeight="1" thickBot="1" x14ac:dyDescent="0.35">
      <c r="C37" s="125"/>
      <c r="D37" s="543"/>
      <c r="E37" s="543"/>
      <c r="F37" s="563"/>
      <c r="G37" s="211" t="s">
        <v>264</v>
      </c>
      <c r="H37" s="136"/>
      <c r="I37" s="136"/>
      <c r="J37" s="137"/>
      <c r="K37" s="138"/>
      <c r="L37" s="270">
        <f>IF($J$43="NO",$L$36/21,$L$36/25)</f>
        <v>1</v>
      </c>
      <c r="M37" s="148">
        <f>IF($J$43="NO",$M$36/21,$M$36/25)</f>
        <v>0</v>
      </c>
      <c r="N37" s="148">
        <f>IF($J$43="NO",$N$36/21,$N$36/25)</f>
        <v>0</v>
      </c>
      <c r="O37" s="148">
        <f>IF($J$43="NO",O36/21,O36/25)</f>
        <v>0</v>
      </c>
      <c r="P37" s="210">
        <v>5</v>
      </c>
      <c r="Q37" s="249">
        <v>20</v>
      </c>
    </row>
    <row r="38" spans="3:17" s="123" customFormat="1" ht="30" hidden="1" customHeight="1" x14ac:dyDescent="0.25">
      <c r="C38" s="125"/>
      <c r="D38" s="543"/>
      <c r="E38" s="543"/>
      <c r="F38" s="563">
        <v>1</v>
      </c>
      <c r="G38" s="212" t="s">
        <v>212</v>
      </c>
      <c r="H38" s="139"/>
      <c r="I38" s="139"/>
      <c r="J38" s="140"/>
      <c r="K38" s="141"/>
      <c r="L38" s="151">
        <f>L24</f>
        <v>25</v>
      </c>
      <c r="M38" s="151">
        <f>M24</f>
        <v>0</v>
      </c>
      <c r="N38" s="151">
        <f>N24</f>
        <v>0</v>
      </c>
      <c r="O38" s="151">
        <f>O24</f>
        <v>0</v>
      </c>
      <c r="P38" s="210">
        <v>6</v>
      </c>
      <c r="Q38" s="250">
        <v>21</v>
      </c>
    </row>
    <row r="39" spans="3:17" s="123" customFormat="1" ht="30" hidden="1" customHeight="1" thickBot="1" x14ac:dyDescent="0.35">
      <c r="C39" s="125"/>
      <c r="D39" s="543"/>
      <c r="E39" s="543"/>
      <c r="F39" s="563"/>
      <c r="G39" s="209" t="s">
        <v>213</v>
      </c>
      <c r="H39" s="132"/>
      <c r="I39" s="132"/>
      <c r="J39" s="133"/>
      <c r="K39" s="150"/>
      <c r="L39" s="149">
        <f>L31</f>
        <v>25</v>
      </c>
      <c r="M39" s="149">
        <f>M31</f>
        <v>0</v>
      </c>
      <c r="N39" s="149">
        <f>N31</f>
        <v>0</v>
      </c>
      <c r="O39" s="149">
        <f>O31</f>
        <v>0</v>
      </c>
      <c r="P39" s="210">
        <v>7</v>
      </c>
      <c r="Q39" s="249">
        <v>22</v>
      </c>
    </row>
    <row r="40" spans="3:17" s="123" customFormat="1" ht="30" hidden="1" customHeight="1" x14ac:dyDescent="0.25">
      <c r="C40" s="125"/>
      <c r="D40" s="127"/>
      <c r="E40" s="127"/>
      <c r="F40" s="127"/>
    </row>
    <row r="41" spans="3:17" s="123" customFormat="1" ht="12.75" customHeight="1" x14ac:dyDescent="0.25">
      <c r="C41" s="125"/>
      <c r="D41" s="127"/>
      <c r="E41" s="127"/>
      <c r="F41" s="127"/>
    </row>
    <row r="42" spans="3:17" s="123" customFormat="1" ht="27.75" customHeight="1" x14ac:dyDescent="0.3">
      <c r="D42" s="194" t="s">
        <v>223</v>
      </c>
    </row>
    <row r="43" spans="3:17" s="123" customFormat="1" ht="30" customHeight="1" x14ac:dyDescent="0.25">
      <c r="D43" s="545" t="s">
        <v>224</v>
      </c>
      <c r="E43" s="546"/>
      <c r="F43" s="546"/>
      <c r="G43" s="546"/>
      <c r="H43" s="546"/>
      <c r="I43" s="547"/>
      <c r="J43" s="247" t="s">
        <v>140</v>
      </c>
    </row>
    <row r="44" spans="3:17" s="123" customFormat="1" ht="4.5" customHeight="1" x14ac:dyDescent="0.35">
      <c r="D44" s="195"/>
      <c r="E44" s="196"/>
      <c r="F44" s="196"/>
      <c r="G44" s="196"/>
      <c r="H44" s="196"/>
      <c r="I44" s="196"/>
      <c r="J44" s="213"/>
    </row>
    <row r="45" spans="3:17" s="123" customFormat="1" ht="40.5" customHeight="1" x14ac:dyDescent="0.35">
      <c r="D45" s="536" t="s">
        <v>240</v>
      </c>
      <c r="E45" s="537"/>
      <c r="F45" s="537"/>
      <c r="G45" s="537"/>
      <c r="H45" s="537"/>
      <c r="I45" s="538"/>
      <c r="J45" s="247" t="s">
        <v>139</v>
      </c>
    </row>
    <row r="46" spans="3:17" ht="21" customHeight="1" x14ac:dyDescent="0.25">
      <c r="D46" s="104"/>
      <c r="I46" s="105"/>
    </row>
    <row r="47" spans="3:17" ht="22.5" hidden="1" customHeight="1" x14ac:dyDescent="0.25"/>
    <row r="48" spans="3:17" ht="18.75" hidden="1" customHeight="1" x14ac:dyDescent="0.25"/>
    <row r="49" ht="22.5" hidden="1" customHeight="1" x14ac:dyDescent="0.25"/>
    <row r="50" ht="15.75" hidden="1" customHeight="1" x14ac:dyDescent="0.25"/>
    <row r="52" ht="28.5" hidden="1" customHeight="1" x14ac:dyDescent="0.25"/>
    <row r="53" ht="12.75" hidden="1" customHeight="1" x14ac:dyDescent="0.25"/>
    <row r="54" ht="28.5" hidden="1" customHeight="1" x14ac:dyDescent="0.25"/>
    <row r="55" ht="28.5" hidden="1" customHeight="1" x14ac:dyDescent="0.25"/>
    <row r="56" ht="33.75" hidden="1" customHeight="1" x14ac:dyDescent="0.25"/>
    <row r="57" ht="28.5" hidden="1" customHeight="1" x14ac:dyDescent="0.25"/>
    <row r="58" ht="28.5" hidden="1" customHeight="1" x14ac:dyDescent="0.25"/>
    <row r="59" ht="28.5" hidden="1" customHeight="1" x14ac:dyDescent="0.25"/>
    <row r="60" ht="6" hidden="1" customHeight="1" x14ac:dyDescent="0.25"/>
    <row r="62" ht="24.95" hidden="1" customHeight="1" x14ac:dyDescent="0.25"/>
    <row r="63" ht="15" hidden="1" customHeight="1" x14ac:dyDescent="0.25"/>
    <row r="64" ht="102.75" hidden="1" customHeight="1" x14ac:dyDescent="0.25"/>
    <row r="65" ht="24.9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40.5" hidden="1" customHeight="1" x14ac:dyDescent="0.25"/>
    <row r="72" ht="11.25" hidden="1" customHeight="1" x14ac:dyDescent="0.25"/>
    <row r="73" ht="30" hidden="1" customHeight="1" x14ac:dyDescent="0.25"/>
    <row r="74" ht="10.5" hidden="1" customHeight="1" x14ac:dyDescent="0.25"/>
    <row r="75" ht="6.75" hidden="1" customHeight="1" x14ac:dyDescent="0.25"/>
    <row r="76" ht="23.25" hidden="1" customHeight="1" x14ac:dyDescent="0.25"/>
  </sheetData>
  <sheetProtection password="CA25" sheet="1" selectLockedCells="1"/>
  <mergeCells count="46">
    <mergeCell ref="B19:B23"/>
    <mergeCell ref="E22:K22"/>
    <mergeCell ref="F38:F39"/>
    <mergeCell ref="F34:F35"/>
    <mergeCell ref="F36:F37"/>
    <mergeCell ref="B26:B30"/>
    <mergeCell ref="D32:I32"/>
    <mergeCell ref="E27:K27"/>
    <mergeCell ref="E19:K19"/>
    <mergeCell ref="E20:K20"/>
    <mergeCell ref="E21:K21"/>
    <mergeCell ref="I31:J31"/>
    <mergeCell ref="D8:E8"/>
    <mergeCell ref="D9:E9"/>
    <mergeCell ref="D10:E10"/>
    <mergeCell ref="D11:E11"/>
    <mergeCell ref="H7:N7"/>
    <mergeCell ref="H8:N8"/>
    <mergeCell ref="H9:N9"/>
    <mergeCell ref="C13:O13"/>
    <mergeCell ref="C14:O14"/>
    <mergeCell ref="C15:O15"/>
    <mergeCell ref="L17:O17"/>
    <mergeCell ref="D45:I45"/>
    <mergeCell ref="E28:K28"/>
    <mergeCell ref="E29:K29"/>
    <mergeCell ref="E30:K30"/>
    <mergeCell ref="E18:K18"/>
    <mergeCell ref="E23:K23"/>
    <mergeCell ref="D34:E39"/>
    <mergeCell ref="E26:K26"/>
    <mergeCell ref="D43:I43"/>
    <mergeCell ref="C19:C23"/>
    <mergeCell ref="C26:C30"/>
    <mergeCell ref="I24:J24"/>
    <mergeCell ref="L1:O1"/>
    <mergeCell ref="L2:O2"/>
    <mergeCell ref="L3:O3"/>
    <mergeCell ref="L4:O4"/>
    <mergeCell ref="D7:E7"/>
    <mergeCell ref="C6:E6"/>
    <mergeCell ref="E1:I4"/>
    <mergeCell ref="J1:K1"/>
    <mergeCell ref="J2:K2"/>
    <mergeCell ref="J3:K3"/>
    <mergeCell ref="J4:K4"/>
  </mergeCells>
  <conditionalFormatting sqref="L24:O25">
    <cfRule type="expression" dxfId="1" priority="2" stopIfTrue="1">
      <formula>$O$24=0</formula>
    </cfRule>
  </conditionalFormatting>
  <conditionalFormatting sqref="L31:O31">
    <cfRule type="expression" dxfId="0" priority="1" stopIfTrue="1">
      <formula>$O$31=0</formula>
    </cfRule>
  </conditionalFormatting>
  <dataValidations count="3">
    <dataValidation type="list" allowBlank="1" showInputMessage="1" showErrorMessage="1" errorTitle="Error" error="Responda Si o No" prompt="Responda Si o No" sqref="J43 J45" xr:uid="{00000000-0002-0000-0500-000000000000}">
      <formula1>"SI,NO"</formula1>
    </dataValidation>
    <dataValidation type="list" allowBlank="1" showInputMessage="1" showErrorMessage="1" prompt="Si no hubo Movimiento a la Rienda registre &quot;NA&quot;, de lo contrario califique entre 1 a 5" sqref="L29:O29" xr:uid="{00000000-0002-0000-0500-000001000000}">
      <formula1>" ,1,2,3,4,5,NA"</formula1>
    </dataValidation>
    <dataValidation type="list" allowBlank="1" showInputMessage="1" showErrorMessage="1" error="Registre solo números entre 1 y 5" prompt="Califique entre 1 a 5" sqref="L19:O23 L26:O28 L30:O30" xr:uid="{00000000-0002-0000-0500-000002000000}">
      <formula1>" ,1,2,3,4,5,NA"</formula1>
    </dataValidation>
  </dataValidations>
  <hyperlinks>
    <hyperlink ref="I81" r:id="rId1" display="http://ferochi.cl/programas-de-formacion/" xr:uid="{00000000-0004-0000-0500-000000000000}"/>
  </hyperlinks>
  <pageMargins left="0.7" right="0.7" top="0.75" bottom="0.75" header="0.3" footer="0.3"/>
  <pageSetup scale="55" fitToWidth="0" fitToHeight="0"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Q70"/>
  <sheetViews>
    <sheetView showGridLines="0" showRowColHeaders="0" zoomScale="70" zoomScaleNormal="70" zoomScalePageLayoutView="80" workbookViewId="0">
      <selection activeCell="C8" sqref="C8:O39"/>
    </sheetView>
  </sheetViews>
  <sheetFormatPr baseColWidth="10" defaultColWidth="0" defaultRowHeight="15" zeroHeight="1" x14ac:dyDescent="0.25"/>
  <cols>
    <col min="1" max="1" width="4.140625" style="53" bestFit="1" customWidth="1"/>
    <col min="2" max="2" width="6.140625" style="53" hidden="1" customWidth="1"/>
    <col min="3" max="3" width="6.140625" style="53" customWidth="1"/>
    <col min="4" max="4" width="23.85546875" style="53" customWidth="1"/>
    <col min="5" max="5" width="49.42578125" style="53" customWidth="1"/>
    <col min="6" max="6" width="11.42578125" style="53" customWidth="1"/>
    <col min="7" max="7" width="30.42578125" style="53" customWidth="1"/>
    <col min="8" max="8" width="5" style="53" customWidth="1"/>
    <col min="9" max="9" width="10.42578125" style="53" customWidth="1"/>
    <col min="10" max="10" width="15.7109375" style="53" customWidth="1"/>
    <col min="11" max="11" width="1.7109375" style="53" customWidth="1"/>
    <col min="12" max="15" width="8.140625" style="53" customWidth="1"/>
    <col min="16" max="16" width="4.140625" style="53" customWidth="1"/>
    <col min="17" max="17" width="11.42578125" style="53" hidden="1" customWidth="1"/>
    <col min="18" max="16384" width="19.28515625" style="53" hidden="1"/>
  </cols>
  <sheetData>
    <row r="1" spans="2:15" ht="13.5" customHeight="1" thickBot="1" x14ac:dyDescent="0.3">
      <c r="D1" s="104"/>
      <c r="I1" s="105"/>
    </row>
    <row r="2" spans="2:15" ht="23.25" customHeight="1" x14ac:dyDescent="0.25">
      <c r="B2" s="81"/>
      <c r="C2" s="157"/>
      <c r="D2" s="158"/>
      <c r="E2" s="575" t="s">
        <v>326</v>
      </c>
      <c r="F2" s="575"/>
      <c r="G2" s="575"/>
      <c r="H2" s="575"/>
      <c r="I2" s="576"/>
      <c r="J2" s="583" t="s">
        <v>203</v>
      </c>
      <c r="K2" s="584"/>
      <c r="L2" s="506" t="s">
        <v>250</v>
      </c>
      <c r="M2" s="507"/>
      <c r="N2" s="507"/>
      <c r="O2" s="508"/>
    </row>
    <row r="3" spans="2:15" ht="19.5" customHeight="1" x14ac:dyDescent="0.25">
      <c r="B3" s="81"/>
      <c r="C3" s="159"/>
      <c r="D3" s="160"/>
      <c r="E3" s="577"/>
      <c r="F3" s="577"/>
      <c r="G3" s="577"/>
      <c r="H3" s="577"/>
      <c r="I3" s="578"/>
      <c r="J3" s="585" t="s">
        <v>204</v>
      </c>
      <c r="K3" s="586"/>
      <c r="L3" s="509">
        <f>'1.-Ganado'!$U$3</f>
        <v>9</v>
      </c>
      <c r="M3" s="510"/>
      <c r="N3" s="510"/>
      <c r="O3" s="511"/>
    </row>
    <row r="4" spans="2:15" ht="21" customHeight="1" x14ac:dyDescent="0.25">
      <c r="B4" s="81"/>
      <c r="C4" s="159"/>
      <c r="D4" s="160"/>
      <c r="E4" s="577"/>
      <c r="F4" s="577"/>
      <c r="G4" s="577"/>
      <c r="H4" s="577"/>
      <c r="I4" s="578"/>
      <c r="J4" s="585" t="s">
        <v>35</v>
      </c>
      <c r="K4" s="586"/>
      <c r="L4" s="512">
        <v>43145</v>
      </c>
      <c r="M4" s="513"/>
      <c r="N4" s="513"/>
      <c r="O4" s="514"/>
    </row>
    <row r="5" spans="2:15" ht="20.25" customHeight="1" thickBot="1" x14ac:dyDescent="0.3">
      <c r="B5" s="81"/>
      <c r="C5" s="161"/>
      <c r="D5" s="162"/>
      <c r="E5" s="579"/>
      <c r="F5" s="579"/>
      <c r="G5" s="579"/>
      <c r="H5" s="579"/>
      <c r="I5" s="580"/>
      <c r="J5" s="581" t="s">
        <v>3</v>
      </c>
      <c r="K5" s="582"/>
      <c r="L5" s="515" t="s">
        <v>311</v>
      </c>
      <c r="M5" s="516"/>
      <c r="N5" s="516"/>
      <c r="O5" s="517"/>
    </row>
    <row r="6" spans="2:15" ht="21" customHeight="1" x14ac:dyDescent="0.25">
      <c r="D6" s="104"/>
      <c r="I6" s="105"/>
    </row>
    <row r="7" spans="2:15" ht="25.5" customHeight="1" thickBot="1" x14ac:dyDescent="0.3">
      <c r="C7" s="124" t="s">
        <v>325</v>
      </c>
      <c r="D7" s="124"/>
      <c r="E7" s="124"/>
      <c r="F7" s="124"/>
      <c r="G7" s="124"/>
      <c r="H7" s="124"/>
      <c r="I7" s="124"/>
      <c r="J7" s="124"/>
      <c r="K7" s="124"/>
      <c r="L7" s="124"/>
      <c r="M7" s="124"/>
      <c r="N7" s="124"/>
      <c r="O7" s="124"/>
    </row>
    <row r="8" spans="2:15" ht="21" customHeight="1" x14ac:dyDescent="0.25">
      <c r="B8" s="216"/>
      <c r="C8" s="566" t="s">
        <v>346</v>
      </c>
      <c r="D8" s="567"/>
      <c r="E8" s="567"/>
      <c r="F8" s="567"/>
      <c r="G8" s="567"/>
      <c r="H8" s="567"/>
      <c r="I8" s="567"/>
      <c r="J8" s="567"/>
      <c r="K8" s="567"/>
      <c r="L8" s="567"/>
      <c r="M8" s="567"/>
      <c r="N8" s="567"/>
      <c r="O8" s="568"/>
    </row>
    <row r="9" spans="2:15" ht="21" customHeight="1" x14ac:dyDescent="0.25">
      <c r="B9" s="216"/>
      <c r="C9" s="569"/>
      <c r="D9" s="570"/>
      <c r="E9" s="570"/>
      <c r="F9" s="570"/>
      <c r="G9" s="570"/>
      <c r="H9" s="570"/>
      <c r="I9" s="570"/>
      <c r="J9" s="570"/>
      <c r="K9" s="570"/>
      <c r="L9" s="570"/>
      <c r="M9" s="570"/>
      <c r="N9" s="570"/>
      <c r="O9" s="571"/>
    </row>
    <row r="10" spans="2:15" ht="21" customHeight="1" x14ac:dyDescent="0.25">
      <c r="B10" s="216"/>
      <c r="C10" s="569"/>
      <c r="D10" s="570"/>
      <c r="E10" s="570"/>
      <c r="F10" s="570"/>
      <c r="G10" s="570"/>
      <c r="H10" s="570"/>
      <c r="I10" s="570"/>
      <c r="J10" s="570"/>
      <c r="K10" s="570"/>
      <c r="L10" s="570"/>
      <c r="M10" s="570"/>
      <c r="N10" s="570"/>
      <c r="O10" s="571"/>
    </row>
    <row r="11" spans="2:15" ht="21" customHeight="1" x14ac:dyDescent="0.25">
      <c r="B11" s="216"/>
      <c r="C11" s="569"/>
      <c r="D11" s="570"/>
      <c r="E11" s="570"/>
      <c r="F11" s="570"/>
      <c r="G11" s="570"/>
      <c r="H11" s="570"/>
      <c r="I11" s="570"/>
      <c r="J11" s="570"/>
      <c r="K11" s="570"/>
      <c r="L11" s="570"/>
      <c r="M11" s="570"/>
      <c r="N11" s="570"/>
      <c r="O11" s="571"/>
    </row>
    <row r="12" spans="2:15" ht="21" customHeight="1" x14ac:dyDescent="0.25">
      <c r="B12" s="216"/>
      <c r="C12" s="569"/>
      <c r="D12" s="570"/>
      <c r="E12" s="570"/>
      <c r="F12" s="570"/>
      <c r="G12" s="570"/>
      <c r="H12" s="570"/>
      <c r="I12" s="570"/>
      <c r="J12" s="570"/>
      <c r="K12" s="570"/>
      <c r="L12" s="570"/>
      <c r="M12" s="570"/>
      <c r="N12" s="570"/>
      <c r="O12" s="571"/>
    </row>
    <row r="13" spans="2:15" ht="21" customHeight="1" x14ac:dyDescent="0.25">
      <c r="B13" s="216"/>
      <c r="C13" s="569"/>
      <c r="D13" s="570"/>
      <c r="E13" s="570"/>
      <c r="F13" s="570"/>
      <c r="G13" s="570"/>
      <c r="H13" s="570"/>
      <c r="I13" s="570"/>
      <c r="J13" s="570"/>
      <c r="K13" s="570"/>
      <c r="L13" s="570"/>
      <c r="M13" s="570"/>
      <c r="N13" s="570"/>
      <c r="O13" s="571"/>
    </row>
    <row r="14" spans="2:15" ht="21" customHeight="1" x14ac:dyDescent="0.25">
      <c r="B14" s="216"/>
      <c r="C14" s="569"/>
      <c r="D14" s="570"/>
      <c r="E14" s="570"/>
      <c r="F14" s="570"/>
      <c r="G14" s="570"/>
      <c r="H14" s="570"/>
      <c r="I14" s="570"/>
      <c r="J14" s="570"/>
      <c r="K14" s="570"/>
      <c r="L14" s="570"/>
      <c r="M14" s="570"/>
      <c r="N14" s="570"/>
      <c r="O14" s="571"/>
    </row>
    <row r="15" spans="2:15" ht="21" customHeight="1" x14ac:dyDescent="0.25">
      <c r="B15" s="216"/>
      <c r="C15" s="569"/>
      <c r="D15" s="570"/>
      <c r="E15" s="570"/>
      <c r="F15" s="570"/>
      <c r="G15" s="570"/>
      <c r="H15" s="570"/>
      <c r="I15" s="570"/>
      <c r="J15" s="570"/>
      <c r="K15" s="570"/>
      <c r="L15" s="570"/>
      <c r="M15" s="570"/>
      <c r="N15" s="570"/>
      <c r="O15" s="571"/>
    </row>
    <row r="16" spans="2:15" ht="21" customHeight="1" x14ac:dyDescent="0.25">
      <c r="B16" s="216"/>
      <c r="C16" s="569"/>
      <c r="D16" s="570"/>
      <c r="E16" s="570"/>
      <c r="F16" s="570"/>
      <c r="G16" s="570"/>
      <c r="H16" s="570"/>
      <c r="I16" s="570"/>
      <c r="J16" s="570"/>
      <c r="K16" s="570"/>
      <c r="L16" s="570"/>
      <c r="M16" s="570"/>
      <c r="N16" s="570"/>
      <c r="O16" s="571"/>
    </row>
    <row r="17" spans="2:15" ht="21" customHeight="1" x14ac:dyDescent="0.25">
      <c r="B17" s="216"/>
      <c r="C17" s="569"/>
      <c r="D17" s="570"/>
      <c r="E17" s="570"/>
      <c r="F17" s="570"/>
      <c r="G17" s="570"/>
      <c r="H17" s="570"/>
      <c r="I17" s="570"/>
      <c r="J17" s="570"/>
      <c r="K17" s="570"/>
      <c r="L17" s="570"/>
      <c r="M17" s="570"/>
      <c r="N17" s="570"/>
      <c r="O17" s="571"/>
    </row>
    <row r="18" spans="2:15" ht="21" customHeight="1" x14ac:dyDescent="0.25">
      <c r="B18" s="216"/>
      <c r="C18" s="569"/>
      <c r="D18" s="570"/>
      <c r="E18" s="570"/>
      <c r="F18" s="570"/>
      <c r="G18" s="570"/>
      <c r="H18" s="570"/>
      <c r="I18" s="570"/>
      <c r="J18" s="570"/>
      <c r="K18" s="570"/>
      <c r="L18" s="570"/>
      <c r="M18" s="570"/>
      <c r="N18" s="570"/>
      <c r="O18" s="571"/>
    </row>
    <row r="19" spans="2:15" ht="21" customHeight="1" x14ac:dyDescent="0.25">
      <c r="B19" s="216"/>
      <c r="C19" s="569"/>
      <c r="D19" s="570"/>
      <c r="E19" s="570"/>
      <c r="F19" s="570"/>
      <c r="G19" s="570"/>
      <c r="H19" s="570"/>
      <c r="I19" s="570"/>
      <c r="J19" s="570"/>
      <c r="K19" s="570"/>
      <c r="L19" s="570"/>
      <c r="M19" s="570"/>
      <c r="N19" s="570"/>
      <c r="O19" s="571"/>
    </row>
    <row r="20" spans="2:15" ht="21" customHeight="1" x14ac:dyDescent="0.25">
      <c r="B20" s="216"/>
      <c r="C20" s="569"/>
      <c r="D20" s="570"/>
      <c r="E20" s="570"/>
      <c r="F20" s="570"/>
      <c r="G20" s="570"/>
      <c r="H20" s="570"/>
      <c r="I20" s="570"/>
      <c r="J20" s="570"/>
      <c r="K20" s="570"/>
      <c r="L20" s="570"/>
      <c r="M20" s="570"/>
      <c r="N20" s="570"/>
      <c r="O20" s="571"/>
    </row>
    <row r="21" spans="2:15" ht="21" customHeight="1" x14ac:dyDescent="0.25">
      <c r="B21" s="216"/>
      <c r="C21" s="569"/>
      <c r="D21" s="570"/>
      <c r="E21" s="570"/>
      <c r="F21" s="570"/>
      <c r="G21" s="570"/>
      <c r="H21" s="570"/>
      <c r="I21" s="570"/>
      <c r="J21" s="570"/>
      <c r="K21" s="570"/>
      <c r="L21" s="570"/>
      <c r="M21" s="570"/>
      <c r="N21" s="570"/>
      <c r="O21" s="571"/>
    </row>
    <row r="22" spans="2:15" ht="21" customHeight="1" x14ac:dyDescent="0.25">
      <c r="B22" s="216"/>
      <c r="C22" s="569"/>
      <c r="D22" s="570"/>
      <c r="E22" s="570"/>
      <c r="F22" s="570"/>
      <c r="G22" s="570"/>
      <c r="H22" s="570"/>
      <c r="I22" s="570"/>
      <c r="J22" s="570"/>
      <c r="K22" s="570"/>
      <c r="L22" s="570"/>
      <c r="M22" s="570"/>
      <c r="N22" s="570"/>
      <c r="O22" s="571"/>
    </row>
    <row r="23" spans="2:15" ht="21" customHeight="1" x14ac:dyDescent="0.25">
      <c r="B23" s="216"/>
      <c r="C23" s="569"/>
      <c r="D23" s="570"/>
      <c r="E23" s="570"/>
      <c r="F23" s="570"/>
      <c r="G23" s="570"/>
      <c r="H23" s="570"/>
      <c r="I23" s="570"/>
      <c r="J23" s="570"/>
      <c r="K23" s="570"/>
      <c r="L23" s="570"/>
      <c r="M23" s="570"/>
      <c r="N23" s="570"/>
      <c r="O23" s="571"/>
    </row>
    <row r="24" spans="2:15" ht="21" customHeight="1" x14ac:dyDescent="0.25">
      <c r="B24" s="216"/>
      <c r="C24" s="569"/>
      <c r="D24" s="570"/>
      <c r="E24" s="570"/>
      <c r="F24" s="570"/>
      <c r="G24" s="570"/>
      <c r="H24" s="570"/>
      <c r="I24" s="570"/>
      <c r="J24" s="570"/>
      <c r="K24" s="570"/>
      <c r="L24" s="570"/>
      <c r="M24" s="570"/>
      <c r="N24" s="570"/>
      <c r="O24" s="571"/>
    </row>
    <row r="25" spans="2:15" ht="21" customHeight="1" x14ac:dyDescent="0.25">
      <c r="B25" s="216"/>
      <c r="C25" s="569"/>
      <c r="D25" s="570"/>
      <c r="E25" s="570"/>
      <c r="F25" s="570"/>
      <c r="G25" s="570"/>
      <c r="H25" s="570"/>
      <c r="I25" s="570"/>
      <c r="J25" s="570"/>
      <c r="K25" s="570"/>
      <c r="L25" s="570"/>
      <c r="M25" s="570"/>
      <c r="N25" s="570"/>
      <c r="O25" s="571"/>
    </row>
    <row r="26" spans="2:15" ht="21" customHeight="1" x14ac:dyDescent="0.25">
      <c r="B26" s="216"/>
      <c r="C26" s="569"/>
      <c r="D26" s="570"/>
      <c r="E26" s="570"/>
      <c r="F26" s="570"/>
      <c r="G26" s="570"/>
      <c r="H26" s="570"/>
      <c r="I26" s="570"/>
      <c r="J26" s="570"/>
      <c r="K26" s="570"/>
      <c r="L26" s="570"/>
      <c r="M26" s="570"/>
      <c r="N26" s="570"/>
      <c r="O26" s="571"/>
    </row>
    <row r="27" spans="2:15" ht="21" customHeight="1" x14ac:dyDescent="0.25">
      <c r="B27" s="216"/>
      <c r="C27" s="569"/>
      <c r="D27" s="570"/>
      <c r="E27" s="570"/>
      <c r="F27" s="570"/>
      <c r="G27" s="570"/>
      <c r="H27" s="570"/>
      <c r="I27" s="570"/>
      <c r="J27" s="570"/>
      <c r="K27" s="570"/>
      <c r="L27" s="570"/>
      <c r="M27" s="570"/>
      <c r="N27" s="570"/>
      <c r="O27" s="571"/>
    </row>
    <row r="28" spans="2:15" ht="21" customHeight="1" x14ac:dyDescent="0.25">
      <c r="B28" s="216"/>
      <c r="C28" s="569"/>
      <c r="D28" s="570"/>
      <c r="E28" s="570"/>
      <c r="F28" s="570"/>
      <c r="G28" s="570"/>
      <c r="H28" s="570"/>
      <c r="I28" s="570"/>
      <c r="J28" s="570"/>
      <c r="K28" s="570"/>
      <c r="L28" s="570"/>
      <c r="M28" s="570"/>
      <c r="N28" s="570"/>
      <c r="O28" s="571"/>
    </row>
    <row r="29" spans="2:15" ht="21" customHeight="1" x14ac:dyDescent="0.25">
      <c r="B29" s="216"/>
      <c r="C29" s="569"/>
      <c r="D29" s="570"/>
      <c r="E29" s="570"/>
      <c r="F29" s="570"/>
      <c r="G29" s="570"/>
      <c r="H29" s="570"/>
      <c r="I29" s="570"/>
      <c r="J29" s="570"/>
      <c r="K29" s="570"/>
      <c r="L29" s="570"/>
      <c r="M29" s="570"/>
      <c r="N29" s="570"/>
      <c r="O29" s="571"/>
    </row>
    <row r="30" spans="2:15" ht="21" customHeight="1" x14ac:dyDescent="0.25">
      <c r="B30" s="216"/>
      <c r="C30" s="569"/>
      <c r="D30" s="570"/>
      <c r="E30" s="570"/>
      <c r="F30" s="570"/>
      <c r="G30" s="570"/>
      <c r="H30" s="570"/>
      <c r="I30" s="570"/>
      <c r="J30" s="570"/>
      <c r="K30" s="570"/>
      <c r="L30" s="570"/>
      <c r="M30" s="570"/>
      <c r="N30" s="570"/>
      <c r="O30" s="571"/>
    </row>
    <row r="31" spans="2:15" ht="21" customHeight="1" x14ac:dyDescent="0.25">
      <c r="B31" s="216"/>
      <c r="C31" s="569"/>
      <c r="D31" s="570"/>
      <c r="E31" s="570"/>
      <c r="F31" s="570"/>
      <c r="G31" s="570"/>
      <c r="H31" s="570"/>
      <c r="I31" s="570"/>
      <c r="J31" s="570"/>
      <c r="K31" s="570"/>
      <c r="L31" s="570"/>
      <c r="M31" s="570"/>
      <c r="N31" s="570"/>
      <c r="O31" s="571"/>
    </row>
    <row r="32" spans="2:15" ht="21" customHeight="1" x14ac:dyDescent="0.25">
      <c r="B32" s="216"/>
      <c r="C32" s="569"/>
      <c r="D32" s="570"/>
      <c r="E32" s="570"/>
      <c r="F32" s="570"/>
      <c r="G32" s="570"/>
      <c r="H32" s="570"/>
      <c r="I32" s="570"/>
      <c r="J32" s="570"/>
      <c r="K32" s="570"/>
      <c r="L32" s="570"/>
      <c r="M32" s="570"/>
      <c r="N32" s="570"/>
      <c r="O32" s="571"/>
    </row>
    <row r="33" spans="2:15" ht="21" customHeight="1" x14ac:dyDescent="0.25">
      <c r="B33" s="216"/>
      <c r="C33" s="569"/>
      <c r="D33" s="570"/>
      <c r="E33" s="570"/>
      <c r="F33" s="570"/>
      <c r="G33" s="570"/>
      <c r="H33" s="570"/>
      <c r="I33" s="570"/>
      <c r="J33" s="570"/>
      <c r="K33" s="570"/>
      <c r="L33" s="570"/>
      <c r="M33" s="570"/>
      <c r="N33" s="570"/>
      <c r="O33" s="571"/>
    </row>
    <row r="34" spans="2:15" ht="21" customHeight="1" x14ac:dyDescent="0.25">
      <c r="B34" s="216"/>
      <c r="C34" s="569"/>
      <c r="D34" s="570"/>
      <c r="E34" s="570"/>
      <c r="F34" s="570"/>
      <c r="G34" s="570"/>
      <c r="H34" s="570"/>
      <c r="I34" s="570"/>
      <c r="J34" s="570"/>
      <c r="K34" s="570"/>
      <c r="L34" s="570"/>
      <c r="M34" s="570"/>
      <c r="N34" s="570"/>
      <c r="O34" s="571"/>
    </row>
    <row r="35" spans="2:15" ht="21" customHeight="1" x14ac:dyDescent="0.25">
      <c r="B35" s="216"/>
      <c r="C35" s="569"/>
      <c r="D35" s="570"/>
      <c r="E35" s="570"/>
      <c r="F35" s="570"/>
      <c r="G35" s="570"/>
      <c r="H35" s="570"/>
      <c r="I35" s="570"/>
      <c r="J35" s="570"/>
      <c r="K35" s="570"/>
      <c r="L35" s="570"/>
      <c r="M35" s="570"/>
      <c r="N35" s="570"/>
      <c r="O35" s="571"/>
    </row>
    <row r="36" spans="2:15" ht="21" customHeight="1" x14ac:dyDescent="0.25">
      <c r="B36" s="216"/>
      <c r="C36" s="569"/>
      <c r="D36" s="570"/>
      <c r="E36" s="570"/>
      <c r="F36" s="570"/>
      <c r="G36" s="570"/>
      <c r="H36" s="570"/>
      <c r="I36" s="570"/>
      <c r="J36" s="570"/>
      <c r="K36" s="570"/>
      <c r="L36" s="570"/>
      <c r="M36" s="570"/>
      <c r="N36" s="570"/>
      <c r="O36" s="571"/>
    </row>
    <row r="37" spans="2:15" ht="21" customHeight="1" x14ac:dyDescent="0.25">
      <c r="B37" s="216"/>
      <c r="C37" s="569"/>
      <c r="D37" s="570"/>
      <c r="E37" s="570"/>
      <c r="F37" s="570"/>
      <c r="G37" s="570"/>
      <c r="H37" s="570"/>
      <c r="I37" s="570"/>
      <c r="J37" s="570"/>
      <c r="K37" s="570"/>
      <c r="L37" s="570"/>
      <c r="M37" s="570"/>
      <c r="N37" s="570"/>
      <c r="O37" s="571"/>
    </row>
    <row r="38" spans="2:15" ht="21" customHeight="1" x14ac:dyDescent="0.25">
      <c r="B38" s="216"/>
      <c r="C38" s="569"/>
      <c r="D38" s="570"/>
      <c r="E38" s="570"/>
      <c r="F38" s="570"/>
      <c r="G38" s="570"/>
      <c r="H38" s="570"/>
      <c r="I38" s="570"/>
      <c r="J38" s="570"/>
      <c r="K38" s="570"/>
      <c r="L38" s="570"/>
      <c r="M38" s="570"/>
      <c r="N38" s="570"/>
      <c r="O38" s="571"/>
    </row>
    <row r="39" spans="2:15" ht="21" customHeight="1" thickBot="1" x14ac:dyDescent="0.3">
      <c r="B39" s="216"/>
      <c r="C39" s="572"/>
      <c r="D39" s="573"/>
      <c r="E39" s="573"/>
      <c r="F39" s="573"/>
      <c r="G39" s="573"/>
      <c r="H39" s="573"/>
      <c r="I39" s="573"/>
      <c r="J39" s="573"/>
      <c r="K39" s="573"/>
      <c r="L39" s="573"/>
      <c r="M39" s="573"/>
      <c r="N39" s="573"/>
      <c r="O39" s="574"/>
    </row>
    <row r="40" spans="2:15" ht="21" customHeight="1" x14ac:dyDescent="0.25">
      <c r="D40" s="104"/>
      <c r="I40" s="105"/>
    </row>
    <row r="41" spans="2:15" ht="22.5" hidden="1" customHeight="1" x14ac:dyDescent="0.25"/>
    <row r="42" spans="2:15" ht="18.75" hidden="1" customHeight="1" x14ac:dyDescent="0.25"/>
    <row r="43" spans="2:15" ht="22.5" hidden="1" customHeight="1" x14ac:dyDescent="0.25"/>
    <row r="44" spans="2:15" ht="15.75" hidden="1" customHeight="1" x14ac:dyDescent="0.25"/>
    <row r="46" spans="2:15" ht="28.5" hidden="1" customHeight="1" x14ac:dyDescent="0.25"/>
    <row r="47" spans="2:15" ht="12.75" hidden="1" customHeight="1" x14ac:dyDescent="0.25"/>
    <row r="48" spans="2:15" ht="28.5" hidden="1" customHeight="1" x14ac:dyDescent="0.25"/>
    <row r="49" ht="28.5" hidden="1" customHeight="1" x14ac:dyDescent="0.25"/>
    <row r="50" ht="33.75" hidden="1" customHeight="1" x14ac:dyDescent="0.25"/>
    <row r="51" ht="28.5" hidden="1" customHeight="1" x14ac:dyDescent="0.25"/>
    <row r="52" ht="28.5" hidden="1" customHeight="1" x14ac:dyDescent="0.25"/>
    <row r="53" ht="28.5" hidden="1" customHeight="1" x14ac:dyDescent="0.25"/>
    <row r="54" ht="6" hidden="1" customHeight="1" x14ac:dyDescent="0.25"/>
    <row r="56" ht="24.95" hidden="1" customHeight="1" x14ac:dyDescent="0.25"/>
    <row r="57" ht="15" hidden="1" customHeight="1" x14ac:dyDescent="0.25"/>
    <row r="58" ht="102.75" hidden="1" customHeight="1" x14ac:dyDescent="0.25"/>
    <row r="59" ht="24.9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40.5" hidden="1" customHeight="1" x14ac:dyDescent="0.25"/>
    <row r="66" ht="11.25" hidden="1" customHeight="1" x14ac:dyDescent="0.25"/>
    <row r="67" ht="30" hidden="1" customHeight="1" x14ac:dyDescent="0.25"/>
    <row r="68" ht="10.5" hidden="1" customHeight="1" x14ac:dyDescent="0.25"/>
    <row r="69" ht="6.75" hidden="1" customHeight="1" x14ac:dyDescent="0.25"/>
    <row r="70" ht="23.25" hidden="1" customHeight="1" x14ac:dyDescent="0.25"/>
  </sheetData>
  <sheetProtection password="CA25" sheet="1" selectLockedCells="1"/>
  <mergeCells count="10">
    <mergeCell ref="C8:O39"/>
    <mergeCell ref="E2:I5"/>
    <mergeCell ref="J5:K5"/>
    <mergeCell ref="L5:O5"/>
    <mergeCell ref="J2:K2"/>
    <mergeCell ref="L2:O2"/>
    <mergeCell ref="J3:K3"/>
    <mergeCell ref="L3:O3"/>
    <mergeCell ref="J4:K4"/>
    <mergeCell ref="L4:O4"/>
  </mergeCells>
  <hyperlinks>
    <hyperlink ref="I75" r:id="rId1" display="http://ferochi.cl/programas-de-formacion/" xr:uid="{00000000-0004-0000-0600-000000000000}"/>
  </hyperlinks>
  <pageMargins left="0.7" right="0.7" top="0.75" bottom="0.75" header="0.3" footer="0.3"/>
  <pageSetup scale="62" fitToWidth="0" fitToHeight="0"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
  <sheetViews>
    <sheetView showGridLines="0" zoomScale="90" zoomScaleNormal="90" workbookViewId="0">
      <pane xSplit="3" ySplit="4" topLeftCell="D7" activePane="bottomRight" state="frozen"/>
      <selection pane="topRight" activeCell="D1" sqref="D1"/>
      <selection pane="bottomLeft" activeCell="A5" sqref="A5"/>
      <selection pane="bottomRight" activeCell="B5" sqref="B5:F9"/>
    </sheetView>
  </sheetViews>
  <sheetFormatPr baseColWidth="10" defaultRowHeight="15" x14ac:dyDescent="0.25"/>
  <cols>
    <col min="1" max="1" width="10.85546875" bestFit="1" customWidth="1"/>
    <col min="2" max="2" width="25.85546875" bestFit="1" customWidth="1"/>
    <col min="3" max="3" width="28.28515625" bestFit="1" customWidth="1"/>
    <col min="16" max="16" width="31.140625" customWidth="1"/>
  </cols>
  <sheetData>
    <row r="1" spans="1:16" ht="19.5" x14ac:dyDescent="0.35">
      <c r="A1" s="588" t="s">
        <v>64</v>
      </c>
      <c r="B1" s="588"/>
      <c r="C1" s="588"/>
      <c r="D1" s="588"/>
      <c r="E1" s="588"/>
      <c r="F1" s="588"/>
      <c r="G1" s="588"/>
      <c r="H1" s="588"/>
      <c r="I1" s="588"/>
      <c r="J1" s="588"/>
      <c r="K1" s="588"/>
      <c r="L1" s="588"/>
      <c r="M1" s="588"/>
      <c r="N1" s="588"/>
      <c r="O1" s="588"/>
    </row>
    <row r="2" spans="1:16" ht="19.5" x14ac:dyDescent="0.35">
      <c r="A2" s="590" t="s">
        <v>186</v>
      </c>
      <c r="B2" s="590"/>
      <c r="C2" s="96" t="s">
        <v>185</v>
      </c>
      <c r="D2" s="94"/>
      <c r="E2" s="94"/>
      <c r="F2" s="94"/>
      <c r="G2" s="94"/>
      <c r="H2" s="94"/>
      <c r="I2" s="94"/>
      <c r="J2" s="94"/>
      <c r="K2" s="94"/>
      <c r="L2" s="94"/>
      <c r="M2" s="94"/>
      <c r="N2" s="94"/>
      <c r="O2" s="94"/>
    </row>
    <row r="4" spans="1:16" ht="30" x14ac:dyDescent="0.25">
      <c r="A4" s="14" t="s">
        <v>37</v>
      </c>
      <c r="B4" s="14" t="s">
        <v>183</v>
      </c>
      <c r="C4" s="95" t="s">
        <v>184</v>
      </c>
      <c r="D4" s="14" t="s">
        <v>52</v>
      </c>
      <c r="E4" s="14" t="s">
        <v>63</v>
      </c>
      <c r="F4" s="95" t="s">
        <v>192</v>
      </c>
      <c r="G4" s="589" t="s">
        <v>39</v>
      </c>
      <c r="H4" s="589"/>
      <c r="I4" s="589"/>
      <c r="J4" s="589"/>
      <c r="K4" s="589"/>
      <c r="L4" s="589"/>
      <c r="M4" s="589"/>
      <c r="N4" s="589"/>
      <c r="O4" s="589"/>
      <c r="P4" s="153" t="s">
        <v>216</v>
      </c>
    </row>
    <row r="5" spans="1:16" ht="93.75" customHeight="1" x14ac:dyDescent="0.25">
      <c r="A5" s="15">
        <v>1</v>
      </c>
      <c r="B5" s="16" t="s">
        <v>66</v>
      </c>
      <c r="C5" s="93" t="s">
        <v>187</v>
      </c>
      <c r="D5" s="15" t="s">
        <v>53</v>
      </c>
      <c r="E5" s="15" t="s">
        <v>54</v>
      </c>
      <c r="F5" s="15" t="s">
        <v>193</v>
      </c>
      <c r="G5" s="587" t="s">
        <v>138</v>
      </c>
      <c r="H5" s="587"/>
      <c r="I5" s="587"/>
      <c r="J5" s="587"/>
      <c r="K5" s="587"/>
      <c r="L5" s="587"/>
      <c r="M5" s="587"/>
      <c r="N5" s="587"/>
      <c r="O5" s="587"/>
      <c r="P5" s="155" t="s">
        <v>218</v>
      </c>
    </row>
    <row r="6" spans="1:16" ht="63" customHeight="1" x14ac:dyDescent="0.25">
      <c r="A6" s="15">
        <v>2</v>
      </c>
      <c r="B6" s="16" t="s">
        <v>67</v>
      </c>
      <c r="C6" s="93" t="s">
        <v>188</v>
      </c>
      <c r="D6" s="15" t="s">
        <v>55</v>
      </c>
      <c r="E6" s="15" t="s">
        <v>56</v>
      </c>
      <c r="F6" s="97" t="s">
        <v>195</v>
      </c>
      <c r="G6" s="587" t="s">
        <v>199</v>
      </c>
      <c r="H6" s="587"/>
      <c r="I6" s="587"/>
      <c r="J6" s="587"/>
      <c r="K6" s="587"/>
      <c r="L6" s="587"/>
      <c r="M6" s="587"/>
      <c r="N6" s="587"/>
      <c r="O6" s="587"/>
      <c r="P6" s="77"/>
    </row>
    <row r="7" spans="1:16" ht="72.75" customHeight="1" x14ac:dyDescent="0.25">
      <c r="A7" s="15">
        <v>3</v>
      </c>
      <c r="B7" s="16" t="s">
        <v>68</v>
      </c>
      <c r="C7" s="93" t="s">
        <v>189</v>
      </c>
      <c r="D7" s="15" t="s">
        <v>57</v>
      </c>
      <c r="E7" s="15" t="s">
        <v>58</v>
      </c>
      <c r="F7" s="15" t="s">
        <v>194</v>
      </c>
      <c r="G7" s="587" t="s">
        <v>200</v>
      </c>
      <c r="H7" s="587"/>
      <c r="I7" s="587"/>
      <c r="J7" s="587"/>
      <c r="K7" s="587"/>
      <c r="L7" s="587"/>
      <c r="M7" s="587"/>
      <c r="N7" s="587"/>
      <c r="O7" s="587"/>
      <c r="P7" s="77"/>
    </row>
    <row r="8" spans="1:16" ht="63" customHeight="1" x14ac:dyDescent="0.25">
      <c r="A8" s="15">
        <v>4</v>
      </c>
      <c r="B8" s="16" t="s">
        <v>69</v>
      </c>
      <c r="C8" s="93" t="s">
        <v>190</v>
      </c>
      <c r="D8" s="15" t="s">
        <v>59</v>
      </c>
      <c r="E8" s="15" t="s">
        <v>60</v>
      </c>
      <c r="F8" s="15" t="s">
        <v>196</v>
      </c>
      <c r="G8" s="587" t="s">
        <v>176</v>
      </c>
      <c r="H8" s="587"/>
      <c r="I8" s="587"/>
      <c r="J8" s="587"/>
      <c r="K8" s="587"/>
      <c r="L8" s="587"/>
      <c r="M8" s="587"/>
      <c r="N8" s="587"/>
      <c r="O8" s="587"/>
      <c r="P8" s="77"/>
    </row>
    <row r="9" spans="1:16" ht="75" customHeight="1" x14ac:dyDescent="0.25">
      <c r="A9" s="15">
        <v>5</v>
      </c>
      <c r="B9" s="16" t="s">
        <v>70</v>
      </c>
      <c r="C9" s="93" t="s">
        <v>191</v>
      </c>
      <c r="D9" s="15" t="s">
        <v>61</v>
      </c>
      <c r="E9" s="15" t="s">
        <v>62</v>
      </c>
      <c r="F9" s="15" t="s">
        <v>197</v>
      </c>
      <c r="G9" s="587" t="s">
        <v>201</v>
      </c>
      <c r="H9" s="587"/>
      <c r="I9" s="587"/>
      <c r="J9" s="587"/>
      <c r="K9" s="587"/>
      <c r="L9" s="587"/>
      <c r="M9" s="587"/>
      <c r="N9" s="587"/>
      <c r="O9" s="587"/>
      <c r="P9" s="154" t="s">
        <v>217</v>
      </c>
    </row>
  </sheetData>
  <mergeCells count="8">
    <mergeCell ref="G8:O8"/>
    <mergeCell ref="G9:O9"/>
    <mergeCell ref="A1:O1"/>
    <mergeCell ref="G4:O4"/>
    <mergeCell ref="G5:O5"/>
    <mergeCell ref="G6:O6"/>
    <mergeCell ref="G7:O7"/>
    <mergeCell ref="A2:B2"/>
  </mergeCells>
  <pageMargins left="0.7" right="0.7" top="0.75" bottom="0.75" header="0.3" footer="0.3"/>
  <pageSetup paperSize="9"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
  <sheetViews>
    <sheetView workbookViewId="0">
      <selection activeCell="H3" sqref="H3"/>
    </sheetView>
  </sheetViews>
  <sheetFormatPr baseColWidth="10" defaultRowHeight="15" x14ac:dyDescent="0.25"/>
  <sheetData>
    <row r="1" spans="1:8" ht="30" x14ac:dyDescent="0.25">
      <c r="A1" s="147" t="s">
        <v>66</v>
      </c>
      <c r="B1" s="147" t="s">
        <v>187</v>
      </c>
      <c r="C1" s="15" t="s">
        <v>53</v>
      </c>
      <c r="D1" s="15" t="s">
        <v>54</v>
      </c>
      <c r="E1" s="15" t="s">
        <v>193</v>
      </c>
      <c r="F1">
        <v>5</v>
      </c>
      <c r="H1" s="171" t="s">
        <v>232</v>
      </c>
    </row>
    <row r="2" spans="1:8" ht="75" x14ac:dyDescent="0.25">
      <c r="A2" s="147" t="s">
        <v>67</v>
      </c>
      <c r="B2" s="147" t="s">
        <v>188</v>
      </c>
      <c r="C2" s="15" t="s">
        <v>55</v>
      </c>
      <c r="D2" s="15" t="s">
        <v>56</v>
      </c>
      <c r="E2" s="97" t="s">
        <v>195</v>
      </c>
      <c r="F2">
        <v>10</v>
      </c>
    </row>
    <row r="3" spans="1:8" ht="60" x14ac:dyDescent="0.25">
      <c r="A3" s="147" t="s">
        <v>68</v>
      </c>
      <c r="B3" s="147" t="s">
        <v>189</v>
      </c>
      <c r="C3" s="15" t="s">
        <v>57</v>
      </c>
      <c r="D3" s="15" t="s">
        <v>58</v>
      </c>
      <c r="E3" s="15" t="s">
        <v>194</v>
      </c>
      <c r="F3">
        <v>15</v>
      </c>
    </row>
    <row r="4" spans="1:8" ht="30" x14ac:dyDescent="0.25">
      <c r="A4" s="147" t="s">
        <v>69</v>
      </c>
      <c r="B4" s="147" t="s">
        <v>190</v>
      </c>
      <c r="C4" s="15" t="s">
        <v>59</v>
      </c>
      <c r="D4" s="15" t="s">
        <v>60</v>
      </c>
      <c r="E4" s="15" t="s">
        <v>196</v>
      </c>
      <c r="F4">
        <v>20</v>
      </c>
    </row>
    <row r="5" spans="1:8" ht="120" x14ac:dyDescent="0.25">
      <c r="A5" s="147" t="s">
        <v>70</v>
      </c>
      <c r="B5" s="147" t="s">
        <v>191</v>
      </c>
      <c r="C5" s="15" t="s">
        <v>61</v>
      </c>
      <c r="D5" s="15" t="s">
        <v>62</v>
      </c>
      <c r="E5" s="15" t="s">
        <v>197</v>
      </c>
      <c r="F5">
        <v>25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Matriz para vaciar</vt:lpstr>
      <vt:lpstr>Resumen Analítico Rodeo</vt:lpstr>
      <vt:lpstr>Retroalimentación</vt:lpstr>
      <vt:lpstr>Portada</vt:lpstr>
      <vt:lpstr>1.-Ganado</vt:lpstr>
      <vt:lpstr>2.-Desempeño Jurado</vt:lpstr>
      <vt:lpstr>3.- Observaciones Jurado</vt:lpstr>
      <vt:lpstr>Clasificación</vt:lpstr>
      <vt:lpstr>Hoja1</vt:lpstr>
      <vt:lpstr>4.-Informe Disciplinario</vt:lpstr>
      <vt:lpstr>5.- Observaciones Generales</vt:lpstr>
      <vt:lpstr>6.-Generalidades</vt:lpstr>
      <vt:lpstr>7.-Informe de Accidentes</vt:lpstr>
      <vt:lpstr>8.-Reclamos o Sugerencias</vt:lpstr>
      <vt:lpstr>9.-Anexo Veterinario</vt:lpstr>
      <vt:lpstr>Listas Desplegables</vt:lpstr>
      <vt:lpstr>Hoja3</vt:lpstr>
    </vt:vector>
  </TitlesOfParts>
  <Company>ACHS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Cristián Castro</dc:creator>
  <cp:keywords>Coordinador de Capacitación y Operaciones</cp:keywords>
  <cp:lastModifiedBy>Gonzalo Urrutia</cp:lastModifiedBy>
  <cp:lastPrinted>2018-05-25T16:34:38Z</cp:lastPrinted>
  <dcterms:created xsi:type="dcterms:W3CDTF">2016-04-25T18:45:37Z</dcterms:created>
  <dcterms:modified xsi:type="dcterms:W3CDTF">2022-02-02T16:02:01Z</dcterms:modified>
</cp:coreProperties>
</file>